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ther projects\Circular Hybrid\"/>
    </mc:Choice>
  </mc:AlternateContent>
  <bookViews>
    <workbookView xWindow="0" yWindow="0" windowWidth="20490" windowHeight="7155"/>
  </bookViews>
  <sheets>
    <sheet name="Intro" sheetId="4" r:id="rId1"/>
    <sheet name="Costs" sheetId="1" r:id="rId2"/>
    <sheet name="Benefits" sheetId="2" r:id="rId3"/>
    <sheet name="Social Environmental Benefits" sheetId="3" r:id="rId4"/>
    <sheet name="ROI" sheetId="6" r:id="rId5"/>
    <sheet name="Feuil1"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6" l="1"/>
  <c r="L8" i="6"/>
  <c r="K8" i="6"/>
  <c r="J8" i="6"/>
  <c r="I8" i="6"/>
  <c r="H8" i="6"/>
  <c r="G8" i="6"/>
  <c r="F8" i="6"/>
  <c r="M10" i="6"/>
  <c r="L10" i="6"/>
  <c r="K10" i="6"/>
  <c r="J10" i="6"/>
  <c r="I10" i="6"/>
  <c r="H10" i="6"/>
  <c r="G10" i="6"/>
  <c r="F10" i="6"/>
  <c r="I16" i="6" l="1"/>
  <c r="M16" i="6"/>
  <c r="N8" i="6"/>
  <c r="M14" i="6"/>
  <c r="L14" i="6"/>
  <c r="K14" i="6"/>
  <c r="J14" i="6"/>
  <c r="I14" i="6"/>
  <c r="H14" i="6"/>
  <c r="G14" i="6"/>
  <c r="F14" i="6"/>
  <c r="M12" i="6"/>
  <c r="L12" i="6"/>
  <c r="L16" i="6" s="1"/>
  <c r="K12" i="6"/>
  <c r="K16" i="6" s="1"/>
  <c r="J12" i="6"/>
  <c r="J16" i="6" s="1"/>
  <c r="I12" i="6"/>
  <c r="H12" i="6"/>
  <c r="H16" i="6" s="1"/>
  <c r="G12" i="6"/>
  <c r="G16" i="6" s="1"/>
  <c r="F12" i="6"/>
  <c r="F16" i="6" s="1"/>
  <c r="M6" i="6"/>
  <c r="L6" i="6"/>
  <c r="K6" i="6"/>
  <c r="J6" i="6"/>
  <c r="I6" i="6"/>
  <c r="H6" i="6"/>
  <c r="G6" i="6"/>
  <c r="F6" i="6"/>
  <c r="G4" i="6"/>
  <c r="H4" i="6" s="1"/>
  <c r="N24" i="3"/>
  <c r="N26" i="3" s="1"/>
  <c r="M24" i="3"/>
  <c r="M26" i="3" s="1"/>
  <c r="L24" i="3"/>
  <c r="L26" i="3" s="1"/>
  <c r="K24" i="3"/>
  <c r="K26" i="3" s="1"/>
  <c r="J24" i="3"/>
  <c r="J26" i="3" s="1"/>
  <c r="I24" i="3"/>
  <c r="I26" i="3" s="1"/>
  <c r="H24" i="3"/>
  <c r="H26" i="3" s="1"/>
  <c r="G24" i="3"/>
  <c r="G26" i="3" s="1"/>
  <c r="N16" i="6" l="1"/>
  <c r="N6" i="6"/>
  <c r="N12" i="6"/>
  <c r="N14" i="6"/>
  <c r="I4" i="6"/>
  <c r="J4" i="6"/>
  <c r="N28" i="3"/>
  <c r="L28" i="3"/>
  <c r="J28" i="3"/>
  <c r="H28" i="3"/>
  <c r="M28" i="3"/>
  <c r="K28" i="3"/>
  <c r="I28" i="3"/>
  <c r="G28" i="3"/>
  <c r="N11" i="3"/>
  <c r="N13" i="3" s="1"/>
  <c r="M11" i="3"/>
  <c r="M13" i="3" s="1"/>
  <c r="L11" i="3"/>
  <c r="L13" i="3" s="1"/>
  <c r="K11" i="3"/>
  <c r="K13" i="3" s="1"/>
  <c r="J11" i="3"/>
  <c r="J13" i="3" s="1"/>
  <c r="I11" i="3"/>
  <c r="I13" i="3" s="1"/>
  <c r="H11" i="3"/>
  <c r="H13" i="3" s="1"/>
  <c r="G11" i="3"/>
  <c r="G13" i="3" s="1"/>
  <c r="I5" i="3"/>
  <c r="J5" i="3" s="1"/>
  <c r="K5" i="3" s="1"/>
  <c r="L5" i="3" s="1"/>
  <c r="M5" i="3" s="1"/>
  <c r="N5" i="3" s="1"/>
  <c r="H5" i="3"/>
  <c r="K12" i="2"/>
  <c r="K15" i="2" s="1"/>
  <c r="J12" i="2"/>
  <c r="J15" i="2" s="1"/>
  <c r="I12" i="2"/>
  <c r="I15" i="2" s="1"/>
  <c r="H12" i="2"/>
  <c r="H15" i="2" s="1"/>
  <c r="G12" i="2"/>
  <c r="G15" i="2" s="1"/>
  <c r="F12" i="2"/>
  <c r="F15" i="2" s="1"/>
  <c r="E12" i="2"/>
  <c r="E15" i="2" s="1"/>
  <c r="D12" i="2"/>
  <c r="B10" i="1"/>
  <c r="B11" i="1" s="1"/>
  <c r="B12" i="1" s="1"/>
  <c r="B13" i="1" s="1"/>
  <c r="B14" i="1" s="1"/>
  <c r="Q14" i="6" l="1"/>
  <c r="D15" i="2"/>
  <c r="K13" i="2"/>
  <c r="I13" i="2"/>
  <c r="G13" i="2"/>
  <c r="E13" i="2"/>
  <c r="J13" i="2"/>
  <c r="H13" i="2"/>
  <c r="F13" i="2"/>
  <c r="D13" i="2"/>
  <c r="F20" i="6"/>
  <c r="F18" i="6"/>
  <c r="H20" i="6"/>
  <c r="H18" i="6"/>
  <c r="J20" i="6"/>
  <c r="J18" i="6"/>
  <c r="L20" i="6"/>
  <c r="L18" i="6"/>
  <c r="G20" i="6"/>
  <c r="G18" i="6"/>
  <c r="I20" i="6"/>
  <c r="I18" i="6"/>
  <c r="K20" i="6"/>
  <c r="K18" i="6"/>
  <c r="M20" i="6"/>
  <c r="M18" i="6"/>
  <c r="N10" i="6"/>
  <c r="K17" i="2"/>
  <c r="E17" i="2"/>
  <c r="G17" i="2"/>
  <c r="I17" i="2"/>
  <c r="D17" i="2"/>
  <c r="F17" i="2"/>
  <c r="H17" i="2"/>
  <c r="J17" i="2"/>
  <c r="K4" i="6"/>
  <c r="N15" i="3"/>
  <c r="L15" i="3"/>
  <c r="J15" i="3"/>
  <c r="H15" i="3"/>
  <c r="M15" i="3"/>
  <c r="K15" i="3"/>
  <c r="I15" i="3"/>
  <c r="G15" i="3"/>
  <c r="B15" i="1"/>
  <c r="E5" i="2"/>
  <c r="F5" i="2" s="1"/>
  <c r="G5" i="2" s="1"/>
  <c r="H5" i="2" s="1"/>
  <c r="I5" i="2" s="1"/>
  <c r="J5" i="2" s="1"/>
  <c r="K5" i="2" s="1"/>
  <c r="L18" i="1"/>
  <c r="K18" i="1"/>
  <c r="J18" i="1"/>
  <c r="I18" i="1"/>
  <c r="H18" i="1"/>
  <c r="G18" i="1"/>
  <c r="F18" i="1"/>
  <c r="E18" i="1"/>
  <c r="N20" i="6" l="1"/>
  <c r="N18" i="6"/>
  <c r="L4" i="6"/>
  <c r="E20" i="1"/>
  <c r="F7" i="1"/>
  <c r="G7" i="1" s="1"/>
  <c r="H7" i="1" s="1"/>
  <c r="I7" i="1" s="1"/>
  <c r="J7" i="1" s="1"/>
  <c r="K7" i="1" s="1"/>
  <c r="L7" i="1" s="1"/>
  <c r="T20" i="6" l="1"/>
  <c r="Q20" i="6"/>
  <c r="Q16" i="6"/>
  <c r="M4" i="6"/>
</calcChain>
</file>

<file path=xl/sharedStrings.xml><?xml version="1.0" encoding="utf-8"?>
<sst xmlns="http://schemas.openxmlformats.org/spreadsheetml/2006/main" count="143" uniqueCount="109">
  <si>
    <t xml:space="preserve">Item </t>
  </si>
  <si>
    <t>Fiscal Year</t>
  </si>
  <si>
    <t>Training A</t>
  </si>
  <si>
    <t>Benefit Sources</t>
  </si>
  <si>
    <t>Total Benefits Per Year</t>
  </si>
  <si>
    <t>Confidence Factor</t>
  </si>
  <si>
    <t>Benefits Claimed for Analysis</t>
  </si>
  <si>
    <t xml:space="preserve">   Decreased Overheads</t>
  </si>
  <si>
    <t>New/ refurbished machinery</t>
  </si>
  <si>
    <t>Loan repayments on new electric pickup vehicles</t>
  </si>
  <si>
    <t>1,5% Pa on 50000- subsidised rate under govt scheme</t>
  </si>
  <si>
    <t>Maintenance</t>
  </si>
  <si>
    <t>Additional Materials storage</t>
  </si>
  <si>
    <t>Marketing/ consumer awareness campaign</t>
  </si>
  <si>
    <t>Total</t>
  </si>
  <si>
    <t>Grand Total</t>
  </si>
  <si>
    <t xml:space="preserve">Cost Benefit Analysis </t>
  </si>
  <si>
    <t>Cost Benefit Analysis</t>
  </si>
  <si>
    <t>Cost Reductions</t>
  </si>
  <si>
    <t>Enter start year others will automatically change</t>
  </si>
  <si>
    <t xml:space="preserve">   Labour Productivity Improvements</t>
  </si>
  <si>
    <t xml:space="preserve">Investment calculator for costs of new circular product or process </t>
  </si>
  <si>
    <t>Examples of Potential Benefits</t>
  </si>
  <si>
    <t>Enhanced profit margins</t>
  </si>
  <si>
    <t>Tangible Benefit Data Entry Page</t>
  </si>
  <si>
    <t>Deadweight      %</t>
  </si>
  <si>
    <t>Displacement      %</t>
  </si>
  <si>
    <t>Attribution      %</t>
  </si>
  <si>
    <t>Drop off  or growth       %</t>
  </si>
  <si>
    <t xml:space="preserve">Factors decreasing ROI </t>
  </si>
  <si>
    <t>Increased skills leading to improvements in self-esteem</t>
  </si>
  <si>
    <t>Intangible Benefit Data Entry Page</t>
  </si>
  <si>
    <t>CESME Circular Return on Investment Calculator</t>
  </si>
  <si>
    <t>Indicator</t>
  </si>
  <si>
    <t>Details as necessary: can be margins per item sold etc</t>
  </si>
  <si>
    <t xml:space="preserve">Either by unit or possibly relating to profit generated per worker/staff member </t>
  </si>
  <si>
    <t>Materials costs; transport et…. Detail if necessary</t>
  </si>
  <si>
    <t>Energy bills</t>
  </si>
  <si>
    <t>Accumulated Benefits Claimed for Analysis</t>
  </si>
  <si>
    <t>New software + training</t>
  </si>
  <si>
    <t>All figures are illustrative; the adviser will work with each SME to develop a map of the changes involved (use template 4b) with detail of investments</t>
  </si>
  <si>
    <t>Benefit Category</t>
  </si>
  <si>
    <t>Use benefit categories and indicators that are appropriate to the business or which correspond to existing metrics or indicators used</t>
  </si>
  <si>
    <t>Factors decreasing Social and Environmenatl ROI (see chart)</t>
  </si>
  <si>
    <t>PROXY/MARKET VALUE</t>
  </si>
  <si>
    <t>FINANCIAL VALUE PER UNIT</t>
  </si>
  <si>
    <t>INFORMATION SOURCE</t>
  </si>
  <si>
    <t>Environmental benefits</t>
  </si>
  <si>
    <t>Social Benefits</t>
  </si>
  <si>
    <t xml:space="preserve"> SME Benefits</t>
  </si>
  <si>
    <t xml:space="preserve"> INDICATOR</t>
  </si>
  <si>
    <t xml:space="preserve">CO2 Reductions </t>
  </si>
  <si>
    <t>CO2 European Emission Allowance</t>
  </si>
  <si>
    <t>Although this is a market value here it is used as a Proxy</t>
  </si>
  <si>
    <t>€5.62/Tonne</t>
  </si>
  <si>
    <t>Waste Reductions: Business Weight of Waste Going to Landfill</t>
  </si>
  <si>
    <t>Collected Waste per KG</t>
  </si>
  <si>
    <t>Market</t>
  </si>
  <si>
    <t>European Commission (Values vary by day)</t>
  </si>
  <si>
    <t xml:space="preserve">Staff well-being: For Business: Reduced Sick Leave, Increased Positive Functioning for Staff </t>
  </si>
  <si>
    <t>Landfill €0.11, Organic: €0.06 and Recycling €0.02</t>
  </si>
  <si>
    <t>Based on Irish EPA Minimum Rates for waste collection https://www.epa.ie/</t>
  </si>
  <si>
    <t>Mix market + Proxy</t>
  </si>
  <si>
    <t>No of days (total reductions); number of staff declaring increased 'positive functioning'*</t>
  </si>
  <si>
    <t>For staff day - Company payroll; Positive Functioning: National Institute for Clinical Excellence (UK) Quality Life Year breakdown (Mental Health)</t>
  </si>
  <si>
    <t>One day average staff cost: €200; Positive functioning: €1200 p/a max</t>
  </si>
  <si>
    <t>Proxy</t>
  </si>
  <si>
    <t>€1200 p/a</t>
  </si>
  <si>
    <t>See above</t>
  </si>
  <si>
    <t>Reduction in visits to Doctor</t>
  </si>
  <si>
    <t>National Health Service data</t>
  </si>
  <si>
    <t>Average cost consultation: €40</t>
  </si>
  <si>
    <t>Increased skills leading to improvements in self-esteem in supplier businesses</t>
  </si>
  <si>
    <t>Costs</t>
  </si>
  <si>
    <t>Return on Investment for Territory</t>
  </si>
  <si>
    <t>Please add further rows as necessary</t>
  </si>
  <si>
    <t>Return on Investment Ratio</t>
  </si>
  <si>
    <t>Return on Investment ratio for Business</t>
  </si>
  <si>
    <t>Re: Confidence Factor this can be adjusted or eliminated by the adviser + the SME)</t>
  </si>
  <si>
    <t>Please add further benefits as identified</t>
  </si>
  <si>
    <t>Number of staff employed under govt training scheme with improved Self esteem</t>
  </si>
  <si>
    <t xml:space="preserve"> Territorial Benefits</t>
  </si>
  <si>
    <t>CO2 Reductions: Wider territorial environmental benefits:  impacts on suppliers to SME</t>
  </si>
  <si>
    <t>Waste Reductions: Supplier Business Weight reductions of Waste Going to Landfill</t>
  </si>
  <si>
    <t xml:space="preserve">Staff well-being: Reduced Medical Visits to </t>
  </si>
  <si>
    <t>Upper Figure</t>
  </si>
  <si>
    <t>Accumulated Benefits</t>
  </si>
  <si>
    <t>Note: In a full S(EE)ROI analysis all of the factors below would be accurately calulated, the influence of external factors is considered to be significantly greater for Social + Environmental Indicators and over time fall to zero (as it is increasingly difficult to justify predictions based solely on the action taken by the SME and eliminate external factors)</t>
  </si>
  <si>
    <t>Business Benefits with 100% Confidence Factor</t>
  </si>
  <si>
    <t>Return on Investment for Business 100% Confidence Factor</t>
  </si>
  <si>
    <t>Lower Figure</t>
  </si>
  <si>
    <t>Benefits used for ROI analysis</t>
  </si>
  <si>
    <t>Total Benefits used for ROI ROI analysis</t>
  </si>
  <si>
    <t>Accumulated Total Benefits used for ROI analysis</t>
  </si>
  <si>
    <t>Business Benefits with reduced Confidence Factor</t>
  </si>
  <si>
    <t>ROI Territory with  100% Confidence Factor</t>
  </si>
  <si>
    <t xml:space="preserve">Note: The Territorial Benefits are those which are as a result of the new 'circular' activity of the SME,  but which benefit other stakeholders (for example to suppliers or customers or to the local government) </t>
  </si>
  <si>
    <t xml:space="preserve">Return on Investment for Business with reduced confidence built in </t>
  </si>
  <si>
    <t>ROI for business + other stakeholders</t>
  </si>
  <si>
    <t>Confidence factor can be adjusted</t>
  </si>
  <si>
    <t>The optimum case scenario</t>
  </si>
  <si>
    <t>Business Benefits used for ROI Analysis</t>
  </si>
  <si>
    <t>Business Social + Environmental Benefits used for ROI Analysis</t>
  </si>
  <si>
    <t>Territorial Social + Environmental Benefits used for Analysis</t>
  </si>
  <si>
    <t>Total: € or € equivalent</t>
  </si>
  <si>
    <t>The table is designed to help the SME and the Business Agency or Sponsor of the advisory service understand what the Value is of the circular 'change' (product or process) that the SME has adopted and of the wider territorial benefits. The value is given in € or € equivalent (when using a proxy) and in terms of the Return on Investment Ratio: Benefits divided by Costs</t>
  </si>
  <si>
    <t>ROI ratio for Territory (reduced confidence)</t>
  </si>
  <si>
    <t>Note: Concerning the ROI for the Territory, the Agency can also use this Tool to look at the ROI on its own investments (into the SME circular support service for example)</t>
  </si>
  <si>
    <r>
      <t xml:space="preserve">Note: The figures given are illustrative and are not taken from a real-life example, but are designed to be realistic.                                                                                                                                 </t>
    </r>
    <r>
      <rPr>
        <b/>
        <sz val="11"/>
        <color rgb="FFFF0000"/>
        <rFont val="Calibri"/>
        <family val="2"/>
        <scheme val="minor"/>
      </rPr>
      <t>This ROI calculator has been developed to be used by business advisers familiar with the Toolkit.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</si>
</sst>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6" x14ac:knownFonts="1">
    <font>
      <sz val="11"/>
      <color theme="1"/>
      <name val="Calibri"/>
      <family val="2"/>
      <scheme val="minor"/>
    </font>
    <font>
      <sz val="14"/>
      <color rgb="FFFF0000"/>
      <name val="Calibri"/>
      <family val="2"/>
      <scheme val="minor"/>
    </font>
    <font>
      <sz val="11"/>
      <color rgb="FFFF0000"/>
      <name val="Calibri"/>
      <family val="2"/>
      <scheme val="minor"/>
    </font>
    <font>
      <b/>
      <sz val="24"/>
      <color indexed="10"/>
      <name val="Arial"/>
      <family val="2"/>
    </font>
    <font>
      <b/>
      <sz val="18"/>
      <color indexed="10"/>
      <name val="Arial"/>
      <family val="2"/>
    </font>
    <font>
      <b/>
      <sz val="11"/>
      <color theme="1"/>
      <name val="Calibri"/>
      <family val="2"/>
      <scheme val="minor"/>
    </font>
    <font>
      <i/>
      <sz val="11"/>
      <color theme="1"/>
      <name val="Calibri"/>
      <family val="2"/>
      <scheme val="minor"/>
    </font>
    <font>
      <b/>
      <sz val="10"/>
      <name val="Arial"/>
      <family val="2"/>
    </font>
    <font>
      <sz val="26"/>
      <color rgb="FFFF0000"/>
      <name val="Calibri"/>
      <family val="2"/>
      <scheme val="minor"/>
    </font>
    <font>
      <b/>
      <i/>
      <sz val="11"/>
      <color theme="1"/>
      <name val="Calibri"/>
      <family val="2"/>
      <scheme val="minor"/>
    </font>
    <font>
      <b/>
      <i/>
      <sz val="11"/>
      <color rgb="FFFF0000"/>
      <name val="Calibri"/>
      <family val="2"/>
      <scheme val="minor"/>
    </font>
    <font>
      <b/>
      <sz val="16"/>
      <color rgb="FFFF0000"/>
      <name val="Calibri"/>
      <family val="2"/>
      <scheme val="minor"/>
    </font>
    <font>
      <b/>
      <sz val="24"/>
      <color indexed="10"/>
      <name val="Calibri"/>
      <family val="2"/>
      <scheme val="minor"/>
    </font>
    <font>
      <b/>
      <sz val="18"/>
      <color indexed="10"/>
      <name val="Calibri"/>
      <family val="2"/>
      <scheme val="minor"/>
    </font>
    <font>
      <b/>
      <sz val="11"/>
      <color rgb="FFFF0000"/>
      <name val="Calibri"/>
      <family val="2"/>
      <scheme val="minor"/>
    </font>
    <font>
      <sz val="10"/>
      <color theme="1"/>
      <name val="Calibri"/>
      <family val="2"/>
      <scheme val="minor"/>
    </font>
    <font>
      <b/>
      <sz val="14"/>
      <color theme="1"/>
      <name val="Calibri"/>
      <family val="2"/>
      <scheme val="minor"/>
    </font>
    <font>
      <b/>
      <sz val="11"/>
      <color theme="9" tint="-0.249977111117893"/>
      <name val="Calibri"/>
      <family val="2"/>
      <scheme val="minor"/>
    </font>
    <font>
      <sz val="11"/>
      <color theme="9" tint="0.79998168889431442"/>
      <name val="Calibri"/>
      <family val="2"/>
      <scheme val="minor"/>
    </font>
    <font>
      <sz val="11"/>
      <color theme="9" tint="-0.499984740745262"/>
      <name val="Calibri"/>
      <family val="2"/>
      <scheme val="minor"/>
    </font>
    <font>
      <b/>
      <sz val="12"/>
      <color rgb="FFFF0000"/>
      <name val="Calibri"/>
      <family val="2"/>
      <scheme val="minor"/>
    </font>
    <font>
      <b/>
      <sz val="10"/>
      <color theme="1"/>
      <name val="Calibri"/>
      <family val="2"/>
      <scheme val="minor"/>
    </font>
    <font>
      <b/>
      <sz val="16"/>
      <color theme="9" tint="-0.249977111117893"/>
      <name val="Calibri"/>
      <family val="2"/>
      <scheme val="minor"/>
    </font>
    <font>
      <sz val="11"/>
      <color theme="5" tint="-0.249977111117893"/>
      <name val="Calibri"/>
      <family val="2"/>
      <scheme val="minor"/>
    </font>
    <font>
      <b/>
      <sz val="11"/>
      <color theme="5" tint="-0.249977111117893"/>
      <name val="Calibri"/>
      <family val="2"/>
      <scheme val="minor"/>
    </font>
    <font>
      <b/>
      <sz val="11"/>
      <color theme="9" tint="-0.499984740745262"/>
      <name val="Calibri"/>
      <family val="2"/>
      <scheme val="minor"/>
    </font>
  </fonts>
  <fills count="1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00"/>
        <bgColor indexed="64"/>
      </patternFill>
    </fill>
    <fill>
      <patternFill patternType="solid">
        <fgColor rgb="FFAFEAFF"/>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rgb="FFFFC000"/>
        <bgColor indexed="64"/>
      </patternFill>
    </fill>
    <fill>
      <patternFill patternType="solid">
        <fgColor theme="5"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247">
    <xf numFmtId="0" fontId="0" fillId="0" borderId="0" xfId="0"/>
    <xf numFmtId="0" fontId="0" fillId="0" borderId="0" xfId="0" applyNumberFormat="1" applyAlignment="1">
      <alignment horizontal="left" vertical="justify"/>
    </xf>
    <xf numFmtId="0" fontId="1" fillId="0" borderId="0" xfId="0" applyNumberFormat="1" applyFont="1" applyAlignment="1">
      <alignment horizontal="center" vertical="justify"/>
    </xf>
    <xf numFmtId="164" fontId="0" fillId="2" borderId="1" xfId="0" applyNumberFormat="1" applyFill="1" applyBorder="1" applyAlignment="1" applyProtection="1">
      <alignment horizontal="left" vertical="justify"/>
    </xf>
    <xf numFmtId="0" fontId="0" fillId="0" borderId="0" xfId="0" applyAlignment="1">
      <alignment horizontal="left" vertical="justify"/>
    </xf>
    <xf numFmtId="164" fontId="0" fillId="2" borderId="1" xfId="0" quotePrefix="1" applyNumberFormat="1" applyFill="1" applyBorder="1" applyAlignment="1" applyProtection="1">
      <alignment horizontal="left" vertical="justify"/>
      <protection locked="0"/>
    </xf>
    <xf numFmtId="164" fontId="0" fillId="2" borderId="1" xfId="0" applyNumberFormat="1" applyFill="1" applyBorder="1" applyAlignment="1" applyProtection="1">
      <alignment horizontal="left" vertical="justify"/>
      <protection locked="0"/>
    </xf>
    <xf numFmtId="0" fontId="0" fillId="0" borderId="3" xfId="0" applyNumberFormat="1" applyBorder="1" applyAlignment="1">
      <alignment horizontal="left" vertical="justify"/>
    </xf>
    <xf numFmtId="0" fontId="3" fillId="0" borderId="0" xfId="0" applyFont="1" applyProtection="1"/>
    <xf numFmtId="0" fontId="0" fillId="0" borderId="0" xfId="0" applyProtection="1"/>
    <xf numFmtId="164" fontId="4" fillId="0" borderId="0" xfId="0" applyNumberFormat="1" applyFont="1" applyProtection="1"/>
    <xf numFmtId="164" fontId="0" fillId="2" borderId="9" xfId="0" quotePrefix="1" applyNumberFormat="1" applyFill="1" applyBorder="1" applyAlignment="1" applyProtection="1">
      <alignment horizontal="left" vertical="justify"/>
      <protection locked="0"/>
    </xf>
    <xf numFmtId="0" fontId="0" fillId="0" borderId="10" xfId="0" applyNumberFormat="1" applyBorder="1" applyAlignment="1">
      <alignment horizontal="left" vertical="justify"/>
    </xf>
    <xf numFmtId="0" fontId="0" fillId="0" borderId="14" xfId="0" applyNumberFormat="1" applyBorder="1" applyAlignment="1">
      <alignment horizontal="left" vertical="justify"/>
    </xf>
    <xf numFmtId="0" fontId="0" fillId="0" borderId="15" xfId="0" applyNumberFormat="1" applyBorder="1" applyAlignment="1">
      <alignment horizontal="left" vertical="justify"/>
    </xf>
    <xf numFmtId="0" fontId="0" fillId="0" borderId="16" xfId="0" applyNumberFormat="1" applyBorder="1" applyAlignment="1">
      <alignment horizontal="left" vertical="justify"/>
    </xf>
    <xf numFmtId="0" fontId="0" fillId="0" borderId="0" xfId="0" applyNumberFormat="1" applyBorder="1" applyAlignment="1">
      <alignment horizontal="left" vertical="justify"/>
    </xf>
    <xf numFmtId="0" fontId="6" fillId="0" borderId="0" xfId="0" applyNumberFormat="1" applyFont="1" applyAlignment="1">
      <alignment horizontal="left" vertical="justify"/>
    </xf>
    <xf numFmtId="0" fontId="5" fillId="5" borderId="1" xfId="0" applyNumberFormat="1" applyFont="1" applyFill="1" applyBorder="1" applyAlignment="1">
      <alignment horizontal="left" vertical="justify"/>
    </xf>
    <xf numFmtId="0" fontId="5" fillId="0" borderId="1" xfId="0" applyNumberFormat="1" applyFont="1" applyBorder="1" applyAlignment="1">
      <alignment horizontal="left" vertical="justify"/>
    </xf>
    <xf numFmtId="0" fontId="5" fillId="0" borderId="0" xfId="0" applyNumberFormat="1" applyFont="1" applyAlignment="1">
      <alignment horizontal="left" vertical="justify"/>
    </xf>
    <xf numFmtId="164" fontId="0" fillId="2" borderId="27" xfId="0" quotePrefix="1" applyNumberFormat="1" applyFill="1" applyBorder="1" applyAlignment="1" applyProtection="1">
      <alignment horizontal="left" vertical="justify"/>
      <protection locked="0"/>
    </xf>
    <xf numFmtId="0" fontId="0" fillId="0" borderId="1" xfId="0" applyBorder="1" applyAlignment="1">
      <alignment horizontal="left" vertical="justify"/>
    </xf>
    <xf numFmtId="0" fontId="0" fillId="4" borderId="1" xfId="0" applyFill="1" applyBorder="1" applyAlignment="1" applyProtection="1">
      <alignment horizontal="left" vertical="justify"/>
    </xf>
    <xf numFmtId="0" fontId="0" fillId="0" borderId="18" xfId="0" applyBorder="1" applyAlignment="1">
      <alignment horizontal="left" vertical="justify"/>
    </xf>
    <xf numFmtId="0" fontId="0" fillId="0" borderId="21" xfId="0" applyBorder="1" applyAlignment="1">
      <alignment horizontal="left" vertical="justify"/>
    </xf>
    <xf numFmtId="0" fontId="0" fillId="0" borderId="22" xfId="0" applyBorder="1" applyAlignment="1">
      <alignment horizontal="left" vertical="justify"/>
    </xf>
    <xf numFmtId="0" fontId="0" fillId="0" borderId="23" xfId="0" applyBorder="1" applyAlignment="1">
      <alignment horizontal="left" vertical="justify"/>
    </xf>
    <xf numFmtId="0" fontId="0" fillId="0" borderId="24" xfId="0" applyBorder="1" applyAlignment="1">
      <alignment horizontal="left" vertical="justify"/>
    </xf>
    <xf numFmtId="0" fontId="0" fillId="0" borderId="11" xfId="0" applyBorder="1" applyAlignment="1">
      <alignment horizontal="left" vertical="justify"/>
    </xf>
    <xf numFmtId="0" fontId="0" fillId="0" borderId="12" xfId="0" applyBorder="1" applyAlignment="1">
      <alignment horizontal="left" vertical="justify"/>
    </xf>
    <xf numFmtId="0" fontId="0" fillId="0" borderId="13" xfId="0" applyBorder="1" applyAlignment="1">
      <alignment horizontal="left" vertical="justify"/>
    </xf>
    <xf numFmtId="0" fontId="7" fillId="6" borderId="11"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left" vertical="center" wrapText="1"/>
      <protection locked="0"/>
    </xf>
    <xf numFmtId="0" fontId="0" fillId="7" borderId="4" xfId="0" applyNumberFormat="1" applyFill="1" applyBorder="1" applyAlignment="1">
      <alignment horizontal="left" vertical="justify"/>
    </xf>
    <xf numFmtId="0" fontId="0" fillId="7" borderId="0" xfId="0" applyNumberFormat="1" applyFill="1" applyAlignment="1">
      <alignment horizontal="left" vertical="justify"/>
    </xf>
    <xf numFmtId="0" fontId="6" fillId="7" borderId="20" xfId="0" applyNumberFormat="1" applyFont="1" applyFill="1" applyBorder="1" applyAlignment="1">
      <alignment horizontal="left" vertical="justify"/>
    </xf>
    <xf numFmtId="0" fontId="6" fillId="7" borderId="1" xfId="0" applyNumberFormat="1" applyFont="1" applyFill="1" applyBorder="1" applyAlignment="1">
      <alignment horizontal="left" vertical="justify"/>
    </xf>
    <xf numFmtId="0" fontId="6" fillId="7" borderId="21" xfId="0" applyNumberFormat="1" applyFont="1" applyFill="1" applyBorder="1" applyAlignment="1">
      <alignment horizontal="left" vertical="justify"/>
    </xf>
    <xf numFmtId="0" fontId="0" fillId="8" borderId="4" xfId="0" applyNumberFormat="1" applyFill="1" applyBorder="1" applyAlignment="1">
      <alignment horizontal="left" vertical="justify"/>
    </xf>
    <xf numFmtId="0" fontId="6" fillId="8" borderId="20" xfId="0" applyNumberFormat="1" applyFont="1" applyFill="1" applyBorder="1" applyAlignment="1">
      <alignment horizontal="left" vertical="justify"/>
    </xf>
    <xf numFmtId="0" fontId="6" fillId="8" borderId="1" xfId="0" applyNumberFormat="1" applyFont="1" applyFill="1" applyBorder="1" applyAlignment="1">
      <alignment horizontal="left" vertical="justify"/>
    </xf>
    <xf numFmtId="0" fontId="6" fillId="8" borderId="21" xfId="0" applyNumberFormat="1" applyFont="1" applyFill="1" applyBorder="1" applyAlignment="1">
      <alignment horizontal="left" vertical="justify"/>
    </xf>
    <xf numFmtId="0" fontId="0" fillId="9" borderId="4" xfId="0" applyNumberFormat="1" applyFill="1" applyBorder="1" applyAlignment="1">
      <alignment horizontal="left" vertical="justify"/>
    </xf>
    <xf numFmtId="0" fontId="6" fillId="9" borderId="20" xfId="0" applyNumberFormat="1" applyFont="1" applyFill="1" applyBorder="1" applyAlignment="1">
      <alignment horizontal="left" vertical="justify"/>
    </xf>
    <xf numFmtId="0" fontId="6" fillId="9" borderId="1" xfId="0" applyNumberFormat="1" applyFont="1" applyFill="1" applyBorder="1" applyAlignment="1">
      <alignment horizontal="left" vertical="justify"/>
    </xf>
    <xf numFmtId="0" fontId="6" fillId="9" borderId="21" xfId="0" applyNumberFormat="1" applyFont="1" applyFill="1" applyBorder="1" applyAlignment="1">
      <alignment horizontal="left" vertical="justify"/>
    </xf>
    <xf numFmtId="0" fontId="0" fillId="7" borderId="3" xfId="0" applyNumberFormat="1" applyFill="1" applyBorder="1" applyAlignment="1">
      <alignment horizontal="left" vertical="justify"/>
    </xf>
    <xf numFmtId="0" fontId="0" fillId="9" borderId="5" xfId="0" applyNumberFormat="1" applyFill="1" applyBorder="1" applyAlignment="1">
      <alignment horizontal="left" vertical="justify"/>
    </xf>
    <xf numFmtId="0" fontId="0" fillId="7" borderId="5" xfId="0" applyNumberFormat="1" applyFill="1" applyBorder="1" applyAlignment="1">
      <alignment horizontal="left" vertical="justify"/>
    </xf>
    <xf numFmtId="0" fontId="6" fillId="7" borderId="22" xfId="0" applyNumberFormat="1" applyFont="1" applyFill="1" applyBorder="1" applyAlignment="1">
      <alignment horizontal="left" vertical="justify"/>
    </xf>
    <xf numFmtId="0" fontId="6" fillId="7" borderId="23" xfId="0" applyNumberFormat="1" applyFont="1" applyFill="1" applyBorder="1" applyAlignment="1">
      <alignment horizontal="left" vertical="justify"/>
    </xf>
    <xf numFmtId="0" fontId="6" fillId="7" borderId="24" xfId="0" applyNumberFormat="1" applyFont="1" applyFill="1" applyBorder="1" applyAlignment="1">
      <alignment horizontal="left" vertical="justify"/>
    </xf>
    <xf numFmtId="0" fontId="0" fillId="10" borderId="0" xfId="0" applyNumberFormat="1" applyFill="1" applyAlignment="1">
      <alignment horizontal="left" vertical="justify"/>
    </xf>
    <xf numFmtId="0" fontId="10" fillId="0" borderId="11" xfId="0" applyNumberFormat="1" applyFont="1" applyBorder="1" applyAlignment="1">
      <alignment horizontal="left" vertical="justify"/>
    </xf>
    <xf numFmtId="0" fontId="10" fillId="0" borderId="12" xfId="0" applyNumberFormat="1" applyFont="1" applyBorder="1" applyAlignment="1">
      <alignment horizontal="left" vertical="justify"/>
    </xf>
    <xf numFmtId="0" fontId="10" fillId="0" borderId="13" xfId="0" applyNumberFormat="1" applyFont="1" applyBorder="1" applyAlignment="1">
      <alignment horizontal="left" vertical="justify"/>
    </xf>
    <xf numFmtId="0" fontId="10" fillId="0" borderId="2" xfId="0" applyNumberFormat="1" applyFont="1" applyBorder="1" applyAlignment="1">
      <alignment horizontal="left" vertical="justify"/>
    </xf>
    <xf numFmtId="0" fontId="0" fillId="0" borderId="0" xfId="0" applyFont="1" applyProtection="1"/>
    <xf numFmtId="0" fontId="12" fillId="0" borderId="0" xfId="0" applyFont="1" applyProtection="1"/>
    <xf numFmtId="164" fontId="13" fillId="0" borderId="0" xfId="0" applyNumberFormat="1" applyFont="1" applyProtection="1"/>
    <xf numFmtId="164" fontId="5" fillId="2" borderId="38" xfId="0" applyNumberFormat="1" applyFont="1" applyFill="1" applyBorder="1" applyAlignment="1" applyProtection="1">
      <alignment vertical="justify"/>
    </xf>
    <xf numFmtId="164" fontId="0" fillId="2" borderId="0" xfId="0" applyNumberFormat="1" applyFill="1" applyBorder="1" applyAlignment="1" applyProtection="1">
      <alignment horizontal="left" vertical="justify"/>
    </xf>
    <xf numFmtId="164" fontId="15" fillId="2" borderId="38" xfId="0" applyNumberFormat="1" applyFont="1" applyFill="1" applyBorder="1" applyAlignment="1" applyProtection="1">
      <alignment vertical="justify"/>
    </xf>
    <xf numFmtId="0" fontId="16" fillId="0" borderId="2" xfId="0" applyFont="1" applyBorder="1" applyAlignment="1">
      <alignment horizontal="left" vertical="justify"/>
    </xf>
    <xf numFmtId="0" fontId="0" fillId="0" borderId="39" xfId="0" applyBorder="1" applyAlignment="1">
      <alignment horizontal="left" vertical="justify"/>
    </xf>
    <xf numFmtId="0" fontId="5" fillId="0" borderId="0" xfId="0" applyNumberFormat="1" applyFont="1" applyBorder="1" applyAlignment="1">
      <alignment horizontal="left" vertical="justify"/>
    </xf>
    <xf numFmtId="0" fontId="0" fillId="4" borderId="37" xfId="0" applyFill="1" applyBorder="1" applyAlignment="1" applyProtection="1">
      <alignment horizontal="left" vertical="justify"/>
    </xf>
    <xf numFmtId="0" fontId="5" fillId="10" borderId="0" xfId="0" applyNumberFormat="1" applyFont="1" applyFill="1" applyBorder="1" applyAlignment="1">
      <alignment horizontal="left" vertical="justify"/>
    </xf>
    <xf numFmtId="0" fontId="0" fillId="7" borderId="2" xfId="0" applyNumberFormat="1" applyFill="1" applyBorder="1" applyAlignment="1">
      <alignment horizontal="left" vertical="justify"/>
    </xf>
    <xf numFmtId="0" fontId="0" fillId="0" borderId="33" xfId="0" applyNumberFormat="1" applyBorder="1" applyAlignment="1">
      <alignment horizontal="left" vertical="justify"/>
    </xf>
    <xf numFmtId="0" fontId="0" fillId="7" borderId="17" xfId="0" applyNumberFormat="1" applyFill="1" applyBorder="1" applyAlignment="1">
      <alignment horizontal="left" vertical="justify"/>
    </xf>
    <xf numFmtId="0" fontId="6" fillId="7" borderId="18" xfId="0" applyNumberFormat="1" applyFont="1" applyFill="1" applyBorder="1" applyAlignment="1">
      <alignment horizontal="left" vertical="justify"/>
    </xf>
    <xf numFmtId="0" fontId="6" fillId="7" borderId="19" xfId="0" applyNumberFormat="1" applyFont="1" applyFill="1" applyBorder="1" applyAlignment="1">
      <alignment horizontal="left" vertical="justify"/>
    </xf>
    <xf numFmtId="0" fontId="9" fillId="0" borderId="2" xfId="0" applyFont="1" applyBorder="1"/>
    <xf numFmtId="164" fontId="0" fillId="3" borderId="9" xfId="0" applyNumberFormat="1" applyFill="1" applyBorder="1" applyAlignment="1" applyProtection="1">
      <alignment horizontal="left" vertical="justify"/>
    </xf>
    <xf numFmtId="0" fontId="0" fillId="0" borderId="25" xfId="0" applyBorder="1" applyAlignment="1">
      <alignment horizontal="left" vertical="justify"/>
    </xf>
    <xf numFmtId="0" fontId="0" fillId="0" borderId="9" xfId="0" applyBorder="1" applyAlignment="1">
      <alignment horizontal="left" vertical="justify"/>
    </xf>
    <xf numFmtId="0" fontId="0" fillId="0" borderId="26" xfId="0" applyBorder="1" applyAlignment="1">
      <alignment horizontal="left" vertical="justify"/>
    </xf>
    <xf numFmtId="164" fontId="9" fillId="2" borderId="27" xfId="0" applyNumberFormat="1" applyFont="1" applyFill="1" applyBorder="1" applyAlignment="1" applyProtection="1">
      <alignment horizontal="center" vertical="justify"/>
    </xf>
    <xf numFmtId="164" fontId="5" fillId="2" borderId="27" xfId="0" applyNumberFormat="1" applyFont="1" applyFill="1" applyBorder="1" applyAlignment="1" applyProtection="1">
      <alignment horizontal="center" vertical="justify"/>
    </xf>
    <xf numFmtId="164" fontId="0" fillId="2" borderId="18" xfId="0" quotePrefix="1" applyNumberFormat="1" applyFill="1" applyBorder="1" applyAlignment="1" applyProtection="1">
      <alignment horizontal="left" vertical="justify"/>
      <protection locked="0"/>
    </xf>
    <xf numFmtId="0" fontId="0" fillId="0" borderId="19" xfId="0" applyBorder="1" applyAlignment="1">
      <alignment horizontal="left" vertical="justify"/>
    </xf>
    <xf numFmtId="164" fontId="0" fillId="2" borderId="27" xfId="0" applyNumberFormat="1" applyFill="1" applyBorder="1" applyAlignment="1" applyProtection="1">
      <alignment horizontal="left" vertical="justify"/>
    </xf>
    <xf numFmtId="0" fontId="0" fillId="0" borderId="14" xfId="0" applyBorder="1" applyAlignment="1">
      <alignment horizontal="left" vertical="justify"/>
    </xf>
    <xf numFmtId="0" fontId="0" fillId="0" borderId="15" xfId="0" applyBorder="1" applyAlignment="1">
      <alignment horizontal="left" vertical="justify"/>
    </xf>
    <xf numFmtId="0" fontId="0" fillId="0" borderId="16" xfId="0" applyBorder="1" applyAlignment="1">
      <alignment horizontal="left" vertical="justify"/>
    </xf>
    <xf numFmtId="0" fontId="0" fillId="0" borderId="45" xfId="0" applyBorder="1" applyAlignment="1">
      <alignment horizontal="left" vertical="justify"/>
    </xf>
    <xf numFmtId="164" fontId="5" fillId="6" borderId="11" xfId="0" applyNumberFormat="1" applyFont="1" applyFill="1" applyBorder="1" applyAlignment="1" applyProtection="1">
      <alignment horizontal="left" vertical="justify"/>
    </xf>
    <xf numFmtId="164" fontId="5" fillId="6" borderId="7" xfId="0" applyNumberFormat="1" applyFont="1" applyFill="1" applyBorder="1" applyAlignment="1" applyProtection="1">
      <alignment horizontal="left" vertical="justify"/>
    </xf>
    <xf numFmtId="0" fontId="0" fillId="6" borderId="7" xfId="0" applyFill="1" applyBorder="1" applyAlignment="1">
      <alignment horizontal="left" vertical="justify"/>
    </xf>
    <xf numFmtId="0" fontId="0" fillId="6" borderId="11" xfId="0" applyFill="1" applyBorder="1" applyAlignment="1">
      <alignment horizontal="left" vertical="justify"/>
    </xf>
    <xf numFmtId="0" fontId="0" fillId="6" borderId="12" xfId="0" applyFill="1" applyBorder="1" applyAlignment="1">
      <alignment horizontal="left" vertical="justify"/>
    </xf>
    <xf numFmtId="0" fontId="0" fillId="6" borderId="13" xfId="0" applyFill="1" applyBorder="1" applyAlignment="1">
      <alignment horizontal="left" vertical="justify"/>
    </xf>
    <xf numFmtId="0" fontId="0" fillId="7" borderId="11" xfId="0" applyFill="1" applyBorder="1" applyAlignment="1" applyProtection="1">
      <alignment horizontal="left" vertical="justify"/>
    </xf>
    <xf numFmtId="0" fontId="0" fillId="7" borderId="7" xfId="0" applyFill="1" applyBorder="1" applyAlignment="1" applyProtection="1">
      <alignment horizontal="left" vertical="justify"/>
    </xf>
    <xf numFmtId="0" fontId="0" fillId="7" borderId="7" xfId="0" applyFill="1" applyBorder="1" applyAlignment="1">
      <alignment horizontal="left" vertical="justify"/>
    </xf>
    <xf numFmtId="0" fontId="0" fillId="7" borderId="11" xfId="0" applyFill="1" applyBorder="1" applyAlignment="1">
      <alignment horizontal="left" vertical="justify"/>
    </xf>
    <xf numFmtId="0" fontId="0" fillId="7" borderId="12" xfId="0" applyFill="1" applyBorder="1" applyAlignment="1">
      <alignment horizontal="left" vertical="justify"/>
    </xf>
    <xf numFmtId="0" fontId="0" fillId="7" borderId="13" xfId="0" applyFill="1" applyBorder="1" applyAlignment="1">
      <alignment horizontal="left" vertical="justify"/>
    </xf>
    <xf numFmtId="0" fontId="0" fillId="0" borderId="0" xfId="0" applyBorder="1" applyAlignment="1">
      <alignment horizontal="left" vertical="justify"/>
    </xf>
    <xf numFmtId="164" fontId="0" fillId="14" borderId="27" xfId="0" quotePrefix="1" applyNumberFormat="1" applyFill="1" applyBorder="1" applyAlignment="1" applyProtection="1">
      <alignment horizontal="left" vertical="justify"/>
      <protection locked="0"/>
    </xf>
    <xf numFmtId="164" fontId="0" fillId="14" borderId="1" xfId="0" quotePrefix="1" applyNumberFormat="1" applyFill="1" applyBorder="1" applyAlignment="1" applyProtection="1">
      <alignment horizontal="left" vertical="justify"/>
      <protection locked="0"/>
    </xf>
    <xf numFmtId="164" fontId="15" fillId="13" borderId="8" xfId="0" applyNumberFormat="1" applyFont="1" applyFill="1" applyBorder="1" applyAlignment="1" applyProtection="1">
      <alignment vertical="justify"/>
    </xf>
    <xf numFmtId="164" fontId="5" fillId="13" borderId="6" xfId="0" applyNumberFormat="1" applyFont="1" applyFill="1" applyBorder="1" applyAlignment="1" applyProtection="1">
      <alignment vertical="justify"/>
    </xf>
    <xf numFmtId="164" fontId="15" fillId="13" borderId="2" xfId="0" applyNumberFormat="1" applyFont="1" applyFill="1" applyBorder="1" applyAlignment="1" applyProtection="1">
      <alignment vertical="justify"/>
    </xf>
    <xf numFmtId="164" fontId="15" fillId="13" borderId="7" xfId="0" applyNumberFormat="1" applyFont="1" applyFill="1" applyBorder="1" applyAlignment="1" applyProtection="1">
      <alignment vertical="justify"/>
    </xf>
    <xf numFmtId="164" fontId="0" fillId="14" borderId="9" xfId="0" applyNumberFormat="1" applyFill="1" applyBorder="1" applyAlignment="1" applyProtection="1">
      <alignment horizontal="left" vertical="justify"/>
      <protection locked="0"/>
    </xf>
    <xf numFmtId="164" fontId="0" fillId="8" borderId="18" xfId="0" quotePrefix="1" applyNumberFormat="1" applyFill="1" applyBorder="1" applyAlignment="1" applyProtection="1">
      <alignment horizontal="left" vertical="justify"/>
      <protection locked="0"/>
    </xf>
    <xf numFmtId="164" fontId="0" fillId="8" borderId="23" xfId="0" quotePrefix="1" applyNumberFormat="1" applyFill="1" applyBorder="1" applyAlignment="1" applyProtection="1">
      <alignment horizontal="left" vertical="justify"/>
      <protection locked="0"/>
    </xf>
    <xf numFmtId="0" fontId="0" fillId="0" borderId="17" xfId="0" applyBorder="1" applyAlignment="1">
      <alignment horizontal="left" vertical="justify"/>
    </xf>
    <xf numFmtId="164" fontId="0" fillId="8" borderId="48" xfId="0" quotePrefix="1" applyNumberFormat="1" applyFill="1" applyBorder="1" applyAlignment="1" applyProtection="1">
      <alignment horizontal="left" vertical="justify"/>
      <protection locked="0"/>
    </xf>
    <xf numFmtId="0" fontId="0" fillId="13" borderId="2" xfId="0" applyFill="1" applyBorder="1" applyAlignment="1">
      <alignment horizontal="left" vertical="justify"/>
    </xf>
    <xf numFmtId="0" fontId="0" fillId="13" borderId="47" xfId="0" applyFill="1" applyBorder="1" applyAlignment="1">
      <alignment horizontal="left" vertical="justify"/>
    </xf>
    <xf numFmtId="0" fontId="0" fillId="13" borderId="9" xfId="0" applyFill="1" applyBorder="1" applyAlignment="1">
      <alignment horizontal="left" vertical="justify"/>
    </xf>
    <xf numFmtId="0" fontId="0" fillId="13" borderId="1" xfId="0" applyFill="1" applyBorder="1" applyAlignment="1">
      <alignment horizontal="left" vertical="justify"/>
    </xf>
    <xf numFmtId="0" fontId="0" fillId="11" borderId="1" xfId="0" applyFill="1" applyBorder="1" applyAlignment="1">
      <alignment horizontal="left" vertical="justify"/>
    </xf>
    <xf numFmtId="164" fontId="9" fillId="2" borderId="1" xfId="0" applyNumberFormat="1" applyFont="1" applyFill="1" applyBorder="1" applyAlignment="1" applyProtection="1">
      <alignment horizontal="left" vertical="justify"/>
    </xf>
    <xf numFmtId="0" fontId="9" fillId="0" borderId="1" xfId="0" applyFont="1" applyBorder="1" applyAlignment="1">
      <alignment horizontal="left" vertical="justify"/>
    </xf>
    <xf numFmtId="0" fontId="0" fillId="11" borderId="21" xfId="0" applyFill="1" applyBorder="1" applyAlignment="1">
      <alignment horizontal="left" vertical="justify"/>
    </xf>
    <xf numFmtId="0" fontId="9" fillId="0" borderId="21" xfId="0" applyFont="1" applyBorder="1" applyAlignment="1">
      <alignment horizontal="left" vertical="justify"/>
    </xf>
    <xf numFmtId="0" fontId="0" fillId="6" borderId="28" xfId="0" applyFill="1" applyBorder="1" applyAlignment="1">
      <alignment horizontal="left" vertical="justify"/>
    </xf>
    <xf numFmtId="0" fontId="0" fillId="6" borderId="29" xfId="0" applyFill="1" applyBorder="1" applyAlignment="1">
      <alignment horizontal="left" vertical="justify"/>
    </xf>
    <xf numFmtId="0" fontId="0" fillId="6" borderId="30" xfId="0" applyFill="1" applyBorder="1" applyAlignment="1">
      <alignment horizontal="left" vertical="justify"/>
    </xf>
    <xf numFmtId="164" fontId="5" fillId="6" borderId="1" xfId="0" applyNumberFormat="1" applyFont="1" applyFill="1" applyBorder="1" applyAlignment="1" applyProtection="1">
      <alignment horizontal="left" vertical="justify"/>
    </xf>
    <xf numFmtId="164" fontId="5" fillId="10" borderId="0" xfId="0" applyNumberFormat="1" applyFont="1" applyFill="1" applyBorder="1" applyAlignment="1" applyProtection="1">
      <alignment horizontal="left" vertical="justify"/>
    </xf>
    <xf numFmtId="0" fontId="0" fillId="10" borderId="0" xfId="0" applyFill="1" applyAlignment="1">
      <alignment horizontal="left" vertical="justify"/>
    </xf>
    <xf numFmtId="0" fontId="0" fillId="10" borderId="0" xfId="0" applyFill="1" applyBorder="1" applyAlignment="1" applyProtection="1">
      <alignment horizontal="left" vertical="justify"/>
    </xf>
    <xf numFmtId="0" fontId="5" fillId="17" borderId="1" xfId="0" applyNumberFormat="1" applyFont="1" applyFill="1" applyBorder="1" applyAlignment="1">
      <alignment horizontal="left" vertical="justify"/>
    </xf>
    <xf numFmtId="0" fontId="18" fillId="10" borderId="0" xfId="0" applyFont="1" applyFill="1"/>
    <xf numFmtId="0" fontId="0" fillId="16" borderId="1" xfId="0" applyFill="1" applyBorder="1" applyAlignment="1" applyProtection="1">
      <alignment horizontal="left" vertical="justify"/>
    </xf>
    <xf numFmtId="0" fontId="0" fillId="16" borderId="37" xfId="0" applyFill="1" applyBorder="1" applyAlignment="1" applyProtection="1">
      <alignment horizontal="left" vertical="justify"/>
    </xf>
    <xf numFmtId="0" fontId="17" fillId="10" borderId="0" xfId="0" applyFont="1" applyFill="1" applyBorder="1" applyAlignment="1">
      <alignment vertical="justify"/>
    </xf>
    <xf numFmtId="0" fontId="0" fillId="10" borderId="0" xfId="0" applyFill="1" applyBorder="1"/>
    <xf numFmtId="0" fontId="8" fillId="0" borderId="32" xfId="0" applyFont="1" applyBorder="1" applyAlignment="1">
      <alignment horizontal="center" vertical="justify"/>
    </xf>
    <xf numFmtId="0" fontId="8" fillId="0" borderId="33" xfId="0" applyFont="1" applyBorder="1" applyAlignment="1">
      <alignment horizontal="center" vertical="justify"/>
    </xf>
    <xf numFmtId="0" fontId="8" fillId="0" borderId="34" xfId="0" applyFont="1" applyBorder="1" applyAlignment="1">
      <alignment horizontal="center" vertical="justify"/>
    </xf>
    <xf numFmtId="0" fontId="8" fillId="0" borderId="46" xfId="0" applyFont="1" applyBorder="1" applyAlignment="1">
      <alignment horizontal="center" vertical="justify"/>
    </xf>
    <xf numFmtId="0" fontId="8" fillId="0" borderId="0" xfId="0" applyFont="1" applyBorder="1" applyAlignment="1">
      <alignment horizontal="center" vertical="justify"/>
    </xf>
    <xf numFmtId="0" fontId="8" fillId="0" borderId="43" xfId="0" applyFont="1" applyBorder="1" applyAlignment="1">
      <alignment horizontal="center" vertical="justify"/>
    </xf>
    <xf numFmtId="0" fontId="8" fillId="0" borderId="35" xfId="0" applyFont="1" applyBorder="1" applyAlignment="1">
      <alignment horizontal="center" vertical="justify"/>
    </xf>
    <xf numFmtId="0" fontId="8" fillId="0" borderId="31" xfId="0" applyFont="1" applyBorder="1" applyAlignment="1">
      <alignment horizontal="center" vertical="justify"/>
    </xf>
    <xf numFmtId="0" fontId="8" fillId="0" borderId="36" xfId="0" applyFont="1" applyBorder="1" applyAlignment="1">
      <alignment horizontal="center" vertical="justify"/>
    </xf>
    <xf numFmtId="0" fontId="2" fillId="0" borderId="0" xfId="0" applyNumberFormat="1" applyFont="1" applyAlignment="1">
      <alignment horizontal="center" vertical="justify"/>
    </xf>
    <xf numFmtId="0" fontId="1" fillId="0" borderId="0" xfId="0" applyNumberFormat="1" applyFont="1" applyAlignment="1">
      <alignment horizontal="center" vertical="justify"/>
    </xf>
    <xf numFmtId="0" fontId="11" fillId="0" borderId="0" xfId="0" applyNumberFormat="1" applyFont="1" applyAlignment="1">
      <alignment horizontal="center" vertical="justify"/>
    </xf>
    <xf numFmtId="0" fontId="6" fillId="5" borderId="37" xfId="0" applyFont="1" applyFill="1" applyBorder="1" applyAlignment="1" applyProtection="1">
      <alignment horizontal="center"/>
    </xf>
    <xf numFmtId="0" fontId="6" fillId="5" borderId="51" xfId="0" applyFont="1" applyFill="1" applyBorder="1" applyAlignment="1" applyProtection="1">
      <alignment horizontal="center"/>
    </xf>
    <xf numFmtId="0" fontId="6" fillId="5" borderId="38" xfId="0" applyFont="1" applyFill="1" applyBorder="1" applyAlignment="1" applyProtection="1">
      <alignment horizontal="center"/>
    </xf>
    <xf numFmtId="0" fontId="0" fillId="0" borderId="0" xfId="0" applyAlignment="1">
      <alignment horizontal="center" vertical="justify"/>
    </xf>
    <xf numFmtId="164" fontId="6" fillId="3" borderId="10" xfId="0" applyNumberFormat="1" applyFont="1" applyFill="1" applyBorder="1" applyAlignment="1" applyProtection="1">
      <alignment horizontal="center" vertical="justify"/>
    </xf>
    <xf numFmtId="164" fontId="6" fillId="3" borderId="41" xfId="0" applyNumberFormat="1" applyFont="1" applyFill="1" applyBorder="1" applyAlignment="1" applyProtection="1">
      <alignment horizontal="center" vertical="justify"/>
    </xf>
    <xf numFmtId="164" fontId="6" fillId="3" borderId="42" xfId="0" applyNumberFormat="1" applyFont="1" applyFill="1" applyBorder="1" applyAlignment="1" applyProtection="1">
      <alignment horizontal="center" vertical="justify"/>
    </xf>
    <xf numFmtId="164" fontId="10" fillId="2" borderId="1" xfId="0" quotePrefix="1" applyNumberFormat="1" applyFont="1" applyFill="1" applyBorder="1" applyAlignment="1" applyProtection="1">
      <alignment horizontal="center" vertical="justify"/>
      <protection locked="0"/>
    </xf>
    <xf numFmtId="0" fontId="0" fillId="0" borderId="17" xfId="0" applyBorder="1" applyAlignment="1">
      <alignment horizontal="center" vertical="justify"/>
    </xf>
    <xf numFmtId="0" fontId="0" fillId="0" borderId="20" xfId="0" applyBorder="1" applyAlignment="1">
      <alignment horizontal="center" vertical="justify"/>
    </xf>
    <xf numFmtId="0" fontId="9" fillId="15" borderId="40" xfId="0" applyFont="1" applyFill="1" applyBorder="1" applyAlignment="1">
      <alignment horizontal="center" vertical="justify"/>
    </xf>
    <xf numFmtId="0" fontId="9" fillId="15" borderId="49" xfId="0" applyFont="1" applyFill="1" applyBorder="1" applyAlignment="1">
      <alignment horizontal="center" vertical="justify"/>
    </xf>
    <xf numFmtId="0" fontId="9" fillId="15" borderId="50" xfId="0" applyFont="1" applyFill="1" applyBorder="1" applyAlignment="1">
      <alignment horizontal="center" vertical="justify"/>
    </xf>
    <xf numFmtId="0" fontId="0" fillId="0" borderId="14" xfId="0" applyBorder="1" applyAlignment="1">
      <alignment horizontal="center" vertical="justify"/>
    </xf>
    <xf numFmtId="0" fontId="0" fillId="0" borderId="44" xfId="0" applyBorder="1" applyAlignment="1">
      <alignment horizontal="center" vertical="justify"/>
    </xf>
    <xf numFmtId="0" fontId="0" fillId="0" borderId="29" xfId="0" applyBorder="1" applyAlignment="1">
      <alignment horizontal="center" vertical="justify"/>
    </xf>
    <xf numFmtId="0" fontId="0" fillId="0" borderId="9" xfId="0" applyBorder="1" applyAlignment="1">
      <alignment horizontal="center" vertical="justify"/>
    </xf>
    <xf numFmtId="0" fontId="5" fillId="6" borderId="6" xfId="0" applyFont="1" applyFill="1" applyBorder="1" applyAlignment="1">
      <alignment horizontal="center" vertical="justify"/>
    </xf>
    <xf numFmtId="0" fontId="5" fillId="6" borderId="7" xfId="0" applyFont="1" applyFill="1" applyBorder="1" applyAlignment="1">
      <alignment horizontal="center" vertical="justify"/>
    </xf>
    <xf numFmtId="0" fontId="5" fillId="6" borderId="8" xfId="0" applyFont="1" applyFill="1" applyBorder="1" applyAlignment="1">
      <alignment horizontal="center" vertical="justify"/>
    </xf>
    <xf numFmtId="0" fontId="6" fillId="17" borderId="37" xfId="0" applyFont="1" applyFill="1" applyBorder="1" applyAlignment="1" applyProtection="1">
      <alignment horizontal="center"/>
    </xf>
    <xf numFmtId="0" fontId="6" fillId="17" borderId="51" xfId="0" applyFont="1" applyFill="1" applyBorder="1" applyAlignment="1" applyProtection="1">
      <alignment horizontal="center"/>
    </xf>
    <xf numFmtId="0" fontId="6" fillId="17" borderId="38" xfId="0" applyFont="1" applyFill="1" applyBorder="1" applyAlignment="1" applyProtection="1">
      <alignment horizontal="center"/>
    </xf>
    <xf numFmtId="0" fontId="0" fillId="0" borderId="27" xfId="0" applyBorder="1" applyAlignment="1">
      <alignment horizontal="center" vertical="justify"/>
    </xf>
    <xf numFmtId="0" fontId="14" fillId="6" borderId="32" xfId="0" applyFont="1" applyFill="1" applyBorder="1" applyAlignment="1">
      <alignment horizontal="center" vertical="justify"/>
    </xf>
    <xf numFmtId="0" fontId="14" fillId="6" borderId="33" xfId="0" applyFont="1" applyFill="1" applyBorder="1" applyAlignment="1">
      <alignment horizontal="center" vertical="justify"/>
    </xf>
    <xf numFmtId="0" fontId="14" fillId="6" borderId="34" xfId="0" applyFont="1" applyFill="1" applyBorder="1" applyAlignment="1">
      <alignment horizontal="center" vertical="justify"/>
    </xf>
    <xf numFmtId="0" fontId="14" fillId="6" borderId="46" xfId="0" applyFont="1" applyFill="1" applyBorder="1" applyAlignment="1">
      <alignment horizontal="center" vertical="justify"/>
    </xf>
    <xf numFmtId="0" fontId="14" fillId="6" borderId="0" xfId="0" applyFont="1" applyFill="1" applyBorder="1" applyAlignment="1">
      <alignment horizontal="center" vertical="justify"/>
    </xf>
    <xf numFmtId="0" fontId="14" fillId="6" borderId="43" xfId="0" applyFont="1" applyFill="1" applyBorder="1" applyAlignment="1">
      <alignment horizontal="center" vertical="justify"/>
    </xf>
    <xf numFmtId="0" fontId="14" fillId="6" borderId="35" xfId="0" applyFont="1" applyFill="1" applyBorder="1" applyAlignment="1">
      <alignment horizontal="center" vertical="justify"/>
    </xf>
    <xf numFmtId="0" fontId="14" fillId="6" borderId="31" xfId="0" applyFont="1" applyFill="1" applyBorder="1" applyAlignment="1">
      <alignment horizontal="center" vertical="justify"/>
    </xf>
    <xf numFmtId="0" fontId="14" fillId="6" borderId="36" xfId="0" applyFont="1" applyFill="1" applyBorder="1" applyAlignment="1">
      <alignment horizontal="center" vertical="justify"/>
    </xf>
    <xf numFmtId="0" fontId="5" fillId="0" borderId="33" xfId="0" applyFont="1" applyBorder="1" applyAlignment="1">
      <alignment horizontal="center" vertical="justify"/>
    </xf>
    <xf numFmtId="0" fontId="5" fillId="0" borderId="0" xfId="0" applyFont="1" applyBorder="1" applyAlignment="1">
      <alignment horizontal="center" vertical="justify"/>
    </xf>
    <xf numFmtId="0" fontId="20" fillId="0" borderId="35" xfId="0" applyFont="1" applyBorder="1" applyAlignment="1">
      <alignment horizontal="center" vertical="justify"/>
    </xf>
    <xf numFmtId="0" fontId="20" fillId="0" borderId="31" xfId="0" applyFont="1" applyBorder="1" applyAlignment="1">
      <alignment horizontal="center" vertical="justify"/>
    </xf>
    <xf numFmtId="0" fontId="21" fillId="16" borderId="37" xfId="0" applyFont="1" applyFill="1" applyBorder="1" applyAlignment="1" applyProtection="1">
      <alignment horizontal="left" vertical="justify"/>
    </xf>
    <xf numFmtId="0" fontId="21" fillId="16" borderId="2" xfId="0" applyFont="1" applyFill="1" applyBorder="1" applyAlignment="1" applyProtection="1">
      <alignment horizontal="left" vertical="justify"/>
    </xf>
    <xf numFmtId="0" fontId="0" fillId="0" borderId="0" xfId="0" applyBorder="1"/>
    <xf numFmtId="0" fontId="0" fillId="0" borderId="43" xfId="0" applyBorder="1"/>
    <xf numFmtId="0" fontId="0" fillId="0" borderId="46" xfId="0" applyBorder="1"/>
    <xf numFmtId="0" fontId="22" fillId="12" borderId="32" xfId="0" applyFont="1" applyFill="1" applyBorder="1" applyAlignment="1">
      <alignment horizontal="center" vertical="justify"/>
    </xf>
    <xf numFmtId="0" fontId="22" fillId="12" borderId="33" xfId="0" applyFont="1" applyFill="1" applyBorder="1" applyAlignment="1">
      <alignment horizontal="center" vertical="justify"/>
    </xf>
    <xf numFmtId="0" fontId="22" fillId="12" borderId="8" xfId="0" applyFont="1" applyFill="1" applyBorder="1" applyAlignment="1">
      <alignment horizontal="center" vertical="justify"/>
    </xf>
    <xf numFmtId="0" fontId="0" fillId="10" borderId="54" xfId="0" applyFill="1" applyBorder="1" applyAlignment="1" applyProtection="1">
      <alignment vertical="justify"/>
    </xf>
    <xf numFmtId="0" fontId="24" fillId="7" borderId="22" xfId="0" applyFont="1" applyFill="1" applyBorder="1" applyAlignment="1">
      <alignment horizontal="center"/>
    </xf>
    <xf numFmtId="0" fontId="24" fillId="7" borderId="23" xfId="0" applyFont="1" applyFill="1" applyBorder="1" applyAlignment="1">
      <alignment horizontal="center"/>
    </xf>
    <xf numFmtId="0" fontId="23" fillId="7" borderId="23" xfId="0" applyFont="1" applyFill="1" applyBorder="1" applyAlignment="1" applyProtection="1">
      <alignment horizontal="center" vertical="justify"/>
    </xf>
    <xf numFmtId="0" fontId="23" fillId="7" borderId="24" xfId="0" applyFont="1" applyFill="1" applyBorder="1" applyAlignment="1" applyProtection="1">
      <alignment horizontal="center" vertical="justify"/>
    </xf>
    <xf numFmtId="0" fontId="25" fillId="7" borderId="22" xfId="0" applyFont="1" applyFill="1" applyBorder="1" applyAlignment="1">
      <alignment horizontal="center"/>
    </xf>
    <xf numFmtId="0" fontId="25" fillId="7" borderId="23" xfId="0" applyFont="1" applyFill="1" applyBorder="1" applyAlignment="1">
      <alignment horizontal="center"/>
    </xf>
    <xf numFmtId="0" fontId="19" fillId="7" borderId="23" xfId="0" applyFont="1" applyFill="1" applyBorder="1" applyAlignment="1" applyProtection="1">
      <alignment horizontal="center" vertical="justify"/>
    </xf>
    <xf numFmtId="0" fontId="19" fillId="7" borderId="24" xfId="0" applyFont="1" applyFill="1" applyBorder="1" applyAlignment="1" applyProtection="1">
      <alignment horizontal="center" vertical="justify"/>
    </xf>
    <xf numFmtId="0" fontId="25" fillId="7" borderId="54" xfId="0" applyFont="1" applyFill="1" applyBorder="1" applyAlignment="1">
      <alignment horizontal="center"/>
    </xf>
    <xf numFmtId="0" fontId="25" fillId="7" borderId="53" xfId="0" applyFont="1" applyFill="1" applyBorder="1" applyAlignment="1">
      <alignment horizontal="center"/>
    </xf>
    <xf numFmtId="0" fontId="25" fillId="7" borderId="52" xfId="0" applyFont="1" applyFill="1" applyBorder="1" applyAlignment="1">
      <alignment horizontal="center"/>
    </xf>
    <xf numFmtId="0" fontId="24" fillId="10" borderId="54" xfId="0" applyFont="1" applyFill="1" applyBorder="1" applyAlignment="1">
      <alignment horizontal="center"/>
    </xf>
    <xf numFmtId="0" fontId="24" fillId="10" borderId="53" xfId="0" applyFont="1" applyFill="1" applyBorder="1" applyAlignment="1">
      <alignment horizontal="center"/>
    </xf>
    <xf numFmtId="0" fontId="24" fillId="10" borderId="52" xfId="0" applyFont="1" applyFill="1" applyBorder="1" applyAlignment="1">
      <alignment horizontal="center"/>
    </xf>
    <xf numFmtId="0" fontId="24" fillId="11" borderId="7" xfId="0" applyFont="1" applyFill="1" applyBorder="1" applyAlignment="1">
      <alignment horizontal="center"/>
    </xf>
    <xf numFmtId="0" fontId="24" fillId="11" borderId="8" xfId="0" applyFont="1" applyFill="1" applyBorder="1" applyAlignment="1">
      <alignment horizontal="center"/>
    </xf>
    <xf numFmtId="0" fontId="25" fillId="18" borderId="7" xfId="0" applyFont="1" applyFill="1" applyBorder="1" applyAlignment="1">
      <alignment horizontal="center"/>
    </xf>
    <xf numFmtId="0" fontId="25" fillId="18" borderId="8" xfId="0" applyFont="1" applyFill="1" applyBorder="1" applyAlignment="1">
      <alignment horizontal="center"/>
    </xf>
    <xf numFmtId="0" fontId="25" fillId="18" borderId="32" xfId="0" applyFont="1" applyFill="1" applyBorder="1"/>
    <xf numFmtId="0" fontId="25" fillId="18" borderId="48" xfId="0" applyFont="1" applyFill="1" applyBorder="1" applyAlignment="1">
      <alignment horizontal="center"/>
    </xf>
    <xf numFmtId="0" fontId="25" fillId="18" borderId="52" xfId="0" applyFont="1" applyFill="1" applyBorder="1" applyAlignment="1">
      <alignment horizontal="center"/>
    </xf>
    <xf numFmtId="0" fontId="25" fillId="18" borderId="11" xfId="0" applyFont="1" applyFill="1" applyBorder="1" applyAlignment="1" applyProtection="1">
      <alignment vertical="justify"/>
    </xf>
    <xf numFmtId="0" fontId="24" fillId="11" borderId="6" xfId="0" applyFont="1" applyFill="1" applyBorder="1" applyAlignment="1" applyProtection="1">
      <alignment vertical="justify"/>
    </xf>
    <xf numFmtId="0" fontId="24" fillId="11" borderId="6" xfId="0" applyFont="1" applyFill="1" applyBorder="1" applyAlignment="1">
      <alignment horizontal="center"/>
    </xf>
    <xf numFmtId="0" fontId="24" fillId="11" borderId="11" xfId="0" applyFont="1" applyFill="1" applyBorder="1" applyAlignment="1" applyProtection="1">
      <alignment vertical="justify"/>
    </xf>
    <xf numFmtId="0" fontId="0" fillId="7" borderId="55" xfId="0" applyFill="1" applyBorder="1" applyAlignment="1" applyProtection="1">
      <alignment horizontal="center" vertical="justify"/>
    </xf>
    <xf numFmtId="0" fontId="0" fillId="7" borderId="41" xfId="0" applyFill="1" applyBorder="1" applyAlignment="1" applyProtection="1">
      <alignment horizontal="center" vertical="justify"/>
    </xf>
    <xf numFmtId="0" fontId="0" fillId="7" borderId="42" xfId="0" applyFill="1" applyBorder="1" applyAlignment="1" applyProtection="1">
      <alignment horizontal="center" vertical="justify"/>
    </xf>
    <xf numFmtId="0" fontId="0" fillId="17" borderId="37" xfId="0" applyFill="1" applyBorder="1" applyAlignment="1" applyProtection="1">
      <alignment horizontal="left" vertical="justify"/>
    </xf>
    <xf numFmtId="0" fontId="10" fillId="17" borderId="11" xfId="0" applyNumberFormat="1" applyFont="1" applyFill="1" applyBorder="1" applyAlignment="1">
      <alignment horizontal="left" vertical="justify"/>
    </xf>
    <xf numFmtId="0" fontId="10" fillId="17" borderId="6" xfId="0" applyNumberFormat="1" applyFont="1" applyFill="1" applyBorder="1" applyAlignment="1">
      <alignment horizontal="left" vertical="justify"/>
    </xf>
    <xf numFmtId="0" fontId="14" fillId="17" borderId="2" xfId="0" applyFont="1" applyFill="1" applyBorder="1"/>
    <xf numFmtId="0" fontId="14" fillId="17" borderId="1" xfId="0" applyFont="1" applyFill="1" applyBorder="1" applyAlignment="1" applyProtection="1">
      <alignment horizontal="left" vertical="justify"/>
    </xf>
    <xf numFmtId="0" fontId="25" fillId="5" borderId="1" xfId="0" applyNumberFormat="1" applyFont="1" applyFill="1" applyBorder="1" applyAlignment="1">
      <alignment horizontal="left" vertical="justify"/>
    </xf>
    <xf numFmtId="0" fontId="0" fillId="0" borderId="6" xfId="0" applyBorder="1" applyAlignment="1">
      <alignment horizontal="left" vertical="justify"/>
    </xf>
    <xf numFmtId="0" fontId="14" fillId="0" borderId="32" xfId="0" applyFont="1" applyBorder="1" applyAlignment="1">
      <alignment horizontal="center" vertical="justify"/>
    </xf>
    <xf numFmtId="0" fontId="14" fillId="0" borderId="33" xfId="0" applyFont="1" applyBorder="1" applyAlignment="1">
      <alignment horizontal="center" vertical="justify"/>
    </xf>
    <xf numFmtId="0" fontId="14" fillId="0" borderId="34" xfId="0" applyFont="1" applyBorder="1" applyAlignment="1">
      <alignment horizontal="center" vertical="justify"/>
    </xf>
    <xf numFmtId="0" fontId="14" fillId="0" borderId="46" xfId="0" applyFont="1" applyBorder="1" applyAlignment="1">
      <alignment horizontal="center" vertical="justify"/>
    </xf>
    <xf numFmtId="0" fontId="14" fillId="0" borderId="0" xfId="0" applyFont="1" applyBorder="1" applyAlignment="1">
      <alignment horizontal="center" vertical="justify"/>
    </xf>
    <xf numFmtId="0" fontId="14" fillId="0" borderId="43" xfId="0" applyFont="1" applyBorder="1" applyAlignment="1">
      <alignment horizontal="center" vertical="justify"/>
    </xf>
    <xf numFmtId="0" fontId="14" fillId="0" borderId="35" xfId="0" applyFont="1" applyBorder="1" applyAlignment="1">
      <alignment horizontal="center" vertical="justify"/>
    </xf>
    <xf numFmtId="0" fontId="14" fillId="0" borderId="31" xfId="0" applyFont="1" applyBorder="1" applyAlignment="1">
      <alignment horizontal="center" vertical="justify"/>
    </xf>
    <xf numFmtId="0" fontId="14" fillId="0" borderId="36" xfId="0" applyFont="1" applyBorder="1" applyAlignment="1">
      <alignment horizontal="center" vertical="justify"/>
    </xf>
    <xf numFmtId="0" fontId="5" fillId="0" borderId="31" xfId="0" applyFont="1" applyBorder="1" applyAlignment="1">
      <alignment horizontal="center" vertical="justify"/>
    </xf>
    <xf numFmtId="0" fontId="25" fillId="5" borderId="37" xfId="0" applyNumberFormat="1" applyFont="1" applyFill="1" applyBorder="1" applyAlignment="1">
      <alignment horizontal="left" vertical="justify"/>
    </xf>
    <xf numFmtId="0" fontId="5" fillId="17" borderId="10" xfId="0" applyFont="1" applyFill="1" applyBorder="1" applyAlignment="1">
      <alignment horizontal="center" vertical="justify"/>
    </xf>
    <xf numFmtId="0" fontId="5" fillId="17" borderId="42" xfId="0" applyFont="1" applyFill="1" applyBorder="1" applyAlignment="1">
      <alignment horizontal="center" vertical="justify"/>
    </xf>
    <xf numFmtId="0" fontId="5" fillId="0" borderId="32" xfId="0" applyFont="1" applyBorder="1" applyAlignment="1">
      <alignment horizontal="center" vertical="justify"/>
    </xf>
    <xf numFmtId="0" fontId="5" fillId="0" borderId="34" xfId="0" applyFont="1" applyBorder="1" applyAlignment="1">
      <alignment horizontal="center" vertical="justify"/>
    </xf>
    <xf numFmtId="0" fontId="5" fillId="0" borderId="46" xfId="0" applyFont="1" applyBorder="1" applyAlignment="1">
      <alignment horizontal="center" vertical="justify"/>
    </xf>
    <xf numFmtId="0" fontId="5" fillId="0" borderId="43" xfId="0" applyFont="1" applyBorder="1" applyAlignment="1">
      <alignment horizontal="center" vertical="justify"/>
    </xf>
    <xf numFmtId="0" fontId="5" fillId="0" borderId="35" xfId="0" applyFont="1" applyBorder="1" applyAlignment="1">
      <alignment horizontal="center" vertical="justify"/>
    </xf>
    <xf numFmtId="0" fontId="5" fillId="0" borderId="36" xfId="0" applyFont="1" applyBorder="1" applyAlignment="1">
      <alignment horizontal="center" vertical="justify"/>
    </xf>
  </cellXfs>
  <cellStyles count="1">
    <cellStyle name="Normal" xfId="0" builtinId="0"/>
  </cellStyles>
  <dxfs count="0"/>
  <tableStyles count="0" defaultTableStyle="TableStyleMedium2" defaultPivotStyle="PivotStyleLight16"/>
  <colors>
    <mruColors>
      <color rgb="FFA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19"/>
  <sheetViews>
    <sheetView tabSelected="1" workbookViewId="0">
      <selection activeCell="C20" sqref="C20"/>
    </sheetView>
  </sheetViews>
  <sheetFormatPr baseColWidth="10" defaultRowHeight="15" x14ac:dyDescent="0.25"/>
  <sheetData>
    <row r="5" spans="3:9" ht="15.75" thickBot="1" x14ac:dyDescent="0.3"/>
    <row r="6" spans="3:9" x14ac:dyDescent="0.25">
      <c r="C6" s="135" t="s">
        <v>32</v>
      </c>
      <c r="D6" s="136"/>
      <c r="E6" s="136"/>
      <c r="F6" s="136"/>
      <c r="G6" s="136"/>
      <c r="H6" s="136"/>
      <c r="I6" s="137"/>
    </row>
    <row r="7" spans="3:9" x14ac:dyDescent="0.25">
      <c r="C7" s="138"/>
      <c r="D7" s="139"/>
      <c r="E7" s="139"/>
      <c r="F7" s="139"/>
      <c r="G7" s="139"/>
      <c r="H7" s="139"/>
      <c r="I7" s="140"/>
    </row>
    <row r="8" spans="3:9" x14ac:dyDescent="0.25">
      <c r="C8" s="138"/>
      <c r="D8" s="139"/>
      <c r="E8" s="139"/>
      <c r="F8" s="139"/>
      <c r="G8" s="139"/>
      <c r="H8" s="139"/>
      <c r="I8" s="140"/>
    </row>
    <row r="9" spans="3:9" x14ac:dyDescent="0.25">
      <c r="C9" s="138"/>
      <c r="D9" s="139"/>
      <c r="E9" s="139"/>
      <c r="F9" s="139"/>
      <c r="G9" s="139"/>
      <c r="H9" s="139"/>
      <c r="I9" s="140"/>
    </row>
    <row r="10" spans="3:9" x14ac:dyDescent="0.25">
      <c r="C10" s="138"/>
      <c r="D10" s="139"/>
      <c r="E10" s="139"/>
      <c r="F10" s="139"/>
      <c r="G10" s="139"/>
      <c r="H10" s="139"/>
      <c r="I10" s="140"/>
    </row>
    <row r="11" spans="3:9" x14ac:dyDescent="0.25">
      <c r="C11" s="138"/>
      <c r="D11" s="139"/>
      <c r="E11" s="139"/>
      <c r="F11" s="139"/>
      <c r="G11" s="139"/>
      <c r="H11" s="139"/>
      <c r="I11" s="140"/>
    </row>
    <row r="12" spans="3:9" ht="15.75" thickBot="1" x14ac:dyDescent="0.3">
      <c r="C12" s="141"/>
      <c r="D12" s="142"/>
      <c r="E12" s="142"/>
      <c r="F12" s="142"/>
      <c r="G12" s="142"/>
      <c r="H12" s="142"/>
      <c r="I12" s="143"/>
    </row>
    <row r="15" spans="3:9" ht="15.75" thickBot="1" x14ac:dyDescent="0.3"/>
    <row r="16" spans="3:9" ht="15" customHeight="1" x14ac:dyDescent="0.25">
      <c r="C16" s="241" t="s">
        <v>108</v>
      </c>
      <c r="D16" s="180"/>
      <c r="E16" s="180"/>
      <c r="F16" s="180"/>
      <c r="G16" s="180"/>
      <c r="H16" s="180"/>
      <c r="I16" s="242"/>
    </row>
    <row r="17" spans="3:9" x14ac:dyDescent="0.25">
      <c r="C17" s="243"/>
      <c r="D17" s="181"/>
      <c r="E17" s="181"/>
      <c r="F17" s="181"/>
      <c r="G17" s="181"/>
      <c r="H17" s="181"/>
      <c r="I17" s="244"/>
    </row>
    <row r="18" spans="3:9" x14ac:dyDescent="0.25">
      <c r="C18" s="243"/>
      <c r="D18" s="181"/>
      <c r="E18" s="181"/>
      <c r="F18" s="181"/>
      <c r="G18" s="181"/>
      <c r="H18" s="181"/>
      <c r="I18" s="244"/>
    </row>
    <row r="19" spans="3:9" ht="15.75" thickBot="1" x14ac:dyDescent="0.3">
      <c r="C19" s="245"/>
      <c r="D19" s="237"/>
      <c r="E19" s="237"/>
      <c r="F19" s="237"/>
      <c r="G19" s="237"/>
      <c r="H19" s="237"/>
      <c r="I19" s="246"/>
    </row>
  </sheetData>
  <mergeCells count="2">
    <mergeCell ref="C6:I12"/>
    <mergeCell ref="C16:I19"/>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0"/>
  <sheetViews>
    <sheetView topLeftCell="A3" workbookViewId="0">
      <selection activeCell="D16" sqref="D16"/>
    </sheetView>
  </sheetViews>
  <sheetFormatPr baseColWidth="10" defaultRowHeight="15" x14ac:dyDescent="0.25"/>
  <cols>
    <col min="1" max="1" width="13.28515625" style="1" customWidth="1"/>
    <col min="2" max="2" width="4.85546875" style="1" customWidth="1"/>
    <col min="3" max="3" width="11.42578125" style="1"/>
    <col min="4" max="4" width="12.5703125" style="1" customWidth="1"/>
    <col min="5" max="16384" width="11.42578125" style="1"/>
  </cols>
  <sheetData>
    <row r="3" spans="2:13" ht="21" customHeight="1" x14ac:dyDescent="0.25">
      <c r="E3" s="146" t="s">
        <v>17</v>
      </c>
      <c r="F3" s="146"/>
      <c r="G3" s="146"/>
      <c r="H3" s="146"/>
      <c r="I3" s="146"/>
    </row>
    <row r="4" spans="2:13" ht="36.75" customHeight="1" x14ac:dyDescent="0.25">
      <c r="E4" s="145" t="s">
        <v>21</v>
      </c>
      <c r="F4" s="145"/>
      <c r="G4" s="145"/>
      <c r="H4" s="145"/>
      <c r="I4" s="145"/>
      <c r="K4" s="144" t="s">
        <v>40</v>
      </c>
      <c r="L4" s="144"/>
      <c r="M4" s="144"/>
    </row>
    <row r="5" spans="2:13" ht="36.75" customHeight="1" thickBot="1" x14ac:dyDescent="0.3">
      <c r="E5" s="2"/>
      <c r="F5" s="2"/>
      <c r="G5" s="2"/>
      <c r="H5" s="2"/>
      <c r="I5" s="2"/>
      <c r="K5" s="144"/>
      <c r="L5" s="144"/>
      <c r="M5" s="144"/>
    </row>
    <row r="6" spans="2:13" ht="15.75" thickBot="1" x14ac:dyDescent="0.3">
      <c r="D6" s="7" t="s">
        <v>0</v>
      </c>
      <c r="E6" s="12" t="s">
        <v>1</v>
      </c>
    </row>
    <row r="7" spans="2:13" ht="15.75" thickBot="1" x14ac:dyDescent="0.3">
      <c r="E7" s="13">
        <v>2017</v>
      </c>
      <c r="F7" s="14">
        <f>SUM(E7+1)</f>
        <v>2018</v>
      </c>
      <c r="G7" s="14">
        <f t="shared" ref="G7:L7" si="0">SUM(F7+1)</f>
        <v>2019</v>
      </c>
      <c r="H7" s="14">
        <f t="shared" si="0"/>
        <v>2020</v>
      </c>
      <c r="I7" s="14">
        <f t="shared" si="0"/>
        <v>2021</v>
      </c>
      <c r="J7" s="14">
        <f t="shared" si="0"/>
        <v>2022</v>
      </c>
      <c r="K7" s="14">
        <f t="shared" si="0"/>
        <v>2023</v>
      </c>
      <c r="L7" s="15">
        <f t="shared" si="0"/>
        <v>2024</v>
      </c>
    </row>
    <row r="8" spans="2:13" ht="15.75" thickBot="1" x14ac:dyDescent="0.3">
      <c r="E8" s="71"/>
      <c r="F8" s="71"/>
      <c r="G8" s="71"/>
      <c r="H8" s="71"/>
      <c r="I8" s="71"/>
      <c r="J8" s="71"/>
      <c r="K8" s="71"/>
      <c r="L8" s="71"/>
      <c r="M8" s="16"/>
    </row>
    <row r="9" spans="2:13" x14ac:dyDescent="0.25">
      <c r="B9" s="48">
        <v>1</v>
      </c>
      <c r="C9" s="54"/>
      <c r="D9" s="72" t="s">
        <v>2</v>
      </c>
      <c r="E9" s="73">
        <v>4000</v>
      </c>
      <c r="F9" s="73"/>
      <c r="G9" s="73"/>
      <c r="H9" s="73"/>
      <c r="I9" s="73">
        <v>3000</v>
      </c>
      <c r="J9" s="73"/>
      <c r="K9" s="73"/>
      <c r="L9" s="74"/>
    </row>
    <row r="10" spans="2:13" ht="45" x14ac:dyDescent="0.25">
      <c r="B10" s="40">
        <f>SUM( B9+1)</f>
        <v>2</v>
      </c>
      <c r="C10" s="54"/>
      <c r="D10" s="41" t="s">
        <v>8</v>
      </c>
      <c r="E10" s="42">
        <v>24000</v>
      </c>
      <c r="F10" s="42"/>
      <c r="G10" s="42"/>
      <c r="H10" s="42"/>
      <c r="I10" s="42">
        <v>26000</v>
      </c>
      <c r="J10" s="42"/>
      <c r="K10" s="42"/>
      <c r="L10" s="43"/>
    </row>
    <row r="11" spans="2:13" ht="30" x14ac:dyDescent="0.25">
      <c r="B11" s="44">
        <f t="shared" ref="B11:B15" si="1">SUM( B10+1)</f>
        <v>3</v>
      </c>
      <c r="C11" s="54"/>
      <c r="D11" s="45" t="s">
        <v>11</v>
      </c>
      <c r="E11" s="46"/>
      <c r="F11" s="46">
        <v>1500</v>
      </c>
      <c r="G11" s="46"/>
      <c r="H11" s="46">
        <v>1500</v>
      </c>
      <c r="I11" s="46"/>
      <c r="J11" s="46">
        <v>2500</v>
      </c>
      <c r="K11" s="46"/>
      <c r="L11" s="47">
        <v>2500</v>
      </c>
    </row>
    <row r="12" spans="2:13" ht="45" x14ac:dyDescent="0.25">
      <c r="B12" s="35">
        <f t="shared" si="1"/>
        <v>4</v>
      </c>
      <c r="C12" s="54"/>
      <c r="D12" s="37" t="s">
        <v>12</v>
      </c>
      <c r="E12" s="38">
        <v>1000</v>
      </c>
      <c r="F12" s="38">
        <v>1000</v>
      </c>
      <c r="G12" s="38">
        <v>1000</v>
      </c>
      <c r="H12" s="38">
        <v>1500</v>
      </c>
      <c r="I12" s="38">
        <v>2000</v>
      </c>
      <c r="J12" s="38">
        <v>2000</v>
      </c>
      <c r="K12" s="38">
        <v>2000</v>
      </c>
      <c r="L12" s="39">
        <v>2000</v>
      </c>
    </row>
    <row r="13" spans="2:13" ht="45" x14ac:dyDescent="0.25">
      <c r="B13" s="40">
        <f t="shared" si="1"/>
        <v>5</v>
      </c>
      <c r="C13" s="54"/>
      <c r="D13" s="41" t="s">
        <v>39</v>
      </c>
      <c r="E13" s="42">
        <v>3000</v>
      </c>
      <c r="F13" s="42"/>
      <c r="G13" s="42"/>
      <c r="H13" s="42">
        <v>4000</v>
      </c>
      <c r="I13" s="42"/>
      <c r="J13" s="42"/>
      <c r="K13" s="42"/>
      <c r="L13" s="43"/>
    </row>
    <row r="14" spans="2:13" ht="60.75" thickBot="1" x14ac:dyDescent="0.3">
      <c r="B14" s="49">
        <f t="shared" si="1"/>
        <v>6</v>
      </c>
      <c r="C14" s="54"/>
      <c r="D14" s="45" t="s">
        <v>13</v>
      </c>
      <c r="E14" s="46">
        <v>4000</v>
      </c>
      <c r="F14" s="46">
        <v>4000</v>
      </c>
      <c r="G14" s="46"/>
      <c r="H14" s="46"/>
      <c r="I14" s="46"/>
      <c r="J14" s="46"/>
      <c r="K14" s="46"/>
      <c r="L14" s="47"/>
    </row>
    <row r="15" spans="2:13" ht="90.75" thickBot="1" x14ac:dyDescent="0.3">
      <c r="B15" s="50">
        <f t="shared" si="1"/>
        <v>7</v>
      </c>
      <c r="C15" s="36" t="s">
        <v>10</v>
      </c>
      <c r="D15" s="37" t="s">
        <v>9</v>
      </c>
      <c r="E15" s="38">
        <v>6636</v>
      </c>
      <c r="F15" s="38">
        <v>6636</v>
      </c>
      <c r="G15" s="38">
        <v>6636</v>
      </c>
      <c r="H15" s="38">
        <v>6636</v>
      </c>
      <c r="I15" s="38">
        <v>6636</v>
      </c>
      <c r="J15" s="38">
        <v>6636</v>
      </c>
      <c r="K15" s="38">
        <v>6636</v>
      </c>
      <c r="L15" s="39">
        <v>6636</v>
      </c>
    </row>
    <row r="16" spans="2:13" ht="45.75" thickBot="1" x14ac:dyDescent="0.3">
      <c r="B16" s="70">
        <v>8</v>
      </c>
      <c r="C16" s="54"/>
      <c r="D16" s="51" t="s">
        <v>75</v>
      </c>
      <c r="E16" s="52"/>
      <c r="F16" s="52"/>
      <c r="G16" s="52"/>
      <c r="H16" s="52"/>
      <c r="I16" s="52"/>
      <c r="J16" s="52"/>
      <c r="K16" s="52"/>
      <c r="L16" s="53"/>
    </row>
    <row r="17" spans="4:12" ht="15.75" thickBot="1" x14ac:dyDescent="0.3"/>
    <row r="18" spans="4:12" ht="15.75" thickBot="1" x14ac:dyDescent="0.3">
      <c r="D18" s="1" t="s">
        <v>14</v>
      </c>
      <c r="E18" s="55">
        <f>SUM(E9:E15)</f>
        <v>42636</v>
      </c>
      <c r="F18" s="56">
        <f t="shared" ref="F18:L18" si="2">SUM(F9:F15)</f>
        <v>13136</v>
      </c>
      <c r="G18" s="56">
        <f t="shared" si="2"/>
        <v>7636</v>
      </c>
      <c r="H18" s="56">
        <f t="shared" si="2"/>
        <v>13636</v>
      </c>
      <c r="I18" s="56">
        <f t="shared" si="2"/>
        <v>37636</v>
      </c>
      <c r="J18" s="56">
        <f t="shared" si="2"/>
        <v>11136</v>
      </c>
      <c r="K18" s="56">
        <f t="shared" si="2"/>
        <v>8636</v>
      </c>
      <c r="L18" s="57">
        <f t="shared" si="2"/>
        <v>11136</v>
      </c>
    </row>
    <row r="19" spans="4:12" ht="15.75" thickBot="1" x14ac:dyDescent="0.3">
      <c r="E19" s="17"/>
      <c r="F19" s="17"/>
      <c r="G19" s="17"/>
      <c r="H19" s="17"/>
      <c r="I19" s="17"/>
      <c r="J19" s="17"/>
      <c r="K19" s="17"/>
      <c r="L19" s="17"/>
    </row>
    <row r="20" spans="4:12" ht="15.75" thickBot="1" x14ac:dyDescent="0.3">
      <c r="D20" s="1" t="s">
        <v>15</v>
      </c>
      <c r="E20" s="58">
        <f>SUM(E18:L18)</f>
        <v>145588</v>
      </c>
      <c r="F20" s="17"/>
      <c r="G20" s="17"/>
      <c r="H20" s="17"/>
      <c r="I20" s="17"/>
      <c r="J20" s="17"/>
      <c r="K20" s="17"/>
      <c r="L20" s="17"/>
    </row>
  </sheetData>
  <mergeCells count="3">
    <mergeCell ref="K4:M5"/>
    <mergeCell ref="E4:I4"/>
    <mergeCell ref="E3:I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workbookViewId="0">
      <selection activeCell="L3" sqref="L3"/>
    </sheetView>
  </sheetViews>
  <sheetFormatPr baseColWidth="10" defaultRowHeight="15" x14ac:dyDescent="0.25"/>
  <cols>
    <col min="1" max="1" width="11.42578125" style="4"/>
    <col min="2" max="2" width="25.42578125" style="4" customWidth="1"/>
    <col min="3" max="3" width="12.85546875" style="4" customWidth="1"/>
    <col min="4" max="16384" width="11.42578125" style="4"/>
  </cols>
  <sheetData>
    <row r="2" spans="1:15" ht="31.5" x14ac:dyDescent="0.5">
      <c r="B2" s="60" t="s">
        <v>16</v>
      </c>
      <c r="C2" s="59"/>
      <c r="D2" s="59"/>
      <c r="E2" s="59"/>
      <c r="F2" s="9"/>
      <c r="G2" s="9"/>
      <c r="H2" s="9"/>
    </row>
    <row r="3" spans="1:15" ht="23.25" x14ac:dyDescent="0.35">
      <c r="B3" s="61" t="s">
        <v>24</v>
      </c>
      <c r="C3" s="59"/>
      <c r="D3" s="59"/>
      <c r="E3" s="59"/>
      <c r="F3" s="9"/>
      <c r="G3" s="147" t="s">
        <v>19</v>
      </c>
      <c r="H3" s="148"/>
      <c r="I3" s="148"/>
      <c r="J3" s="149"/>
    </row>
    <row r="4" spans="1:15" x14ac:dyDescent="0.25">
      <c r="D4" s="20" t="s">
        <v>1</v>
      </c>
      <c r="E4" s="1"/>
      <c r="F4" s="1"/>
      <c r="G4" s="1"/>
      <c r="H4" s="1"/>
      <c r="I4" s="1"/>
      <c r="J4" s="1"/>
      <c r="K4" s="1"/>
    </row>
    <row r="5" spans="1:15" x14ac:dyDescent="0.25">
      <c r="D5" s="18">
        <v>2017</v>
      </c>
      <c r="E5" s="19">
        <f>SUM(D5+1)</f>
        <v>2018</v>
      </c>
      <c r="F5" s="19">
        <f t="shared" ref="F5:K5" si="0">SUM(E5+1)</f>
        <v>2019</v>
      </c>
      <c r="G5" s="19">
        <f t="shared" si="0"/>
        <v>2020</v>
      </c>
      <c r="H5" s="19">
        <f t="shared" si="0"/>
        <v>2021</v>
      </c>
      <c r="I5" s="19">
        <f t="shared" si="0"/>
        <v>2022</v>
      </c>
      <c r="J5" s="19">
        <f t="shared" si="0"/>
        <v>2023</v>
      </c>
      <c r="K5" s="19">
        <f t="shared" si="0"/>
        <v>2024</v>
      </c>
    </row>
    <row r="6" spans="1:15" ht="30" customHeight="1" thickBot="1" x14ac:dyDescent="0.3">
      <c r="B6" s="80" t="s">
        <v>33</v>
      </c>
      <c r="C6" s="81" t="s">
        <v>41</v>
      </c>
      <c r="M6" s="150" t="s">
        <v>42</v>
      </c>
      <c r="N6" s="150"/>
      <c r="O6" s="150"/>
    </row>
    <row r="7" spans="1:15" ht="30" customHeight="1" x14ac:dyDescent="0.25">
      <c r="A7" s="155" t="s">
        <v>22</v>
      </c>
      <c r="B7" s="82" t="s">
        <v>36</v>
      </c>
      <c r="C7" s="82" t="s">
        <v>18</v>
      </c>
      <c r="D7" s="24">
        <v>4000</v>
      </c>
      <c r="E7" s="24">
        <v>4000</v>
      </c>
      <c r="F7" s="24">
        <v>4000</v>
      </c>
      <c r="G7" s="24">
        <v>5000</v>
      </c>
      <c r="H7" s="24">
        <v>5000</v>
      </c>
      <c r="I7" s="24">
        <v>5000</v>
      </c>
      <c r="J7" s="83">
        <v>6000</v>
      </c>
      <c r="K7" s="83">
        <v>6000</v>
      </c>
      <c r="M7" s="150"/>
      <c r="N7" s="150"/>
      <c r="O7" s="150"/>
    </row>
    <row r="8" spans="1:15" ht="45" x14ac:dyDescent="0.25">
      <c r="A8" s="156"/>
      <c r="B8" s="5" t="s">
        <v>34</v>
      </c>
      <c r="C8" s="5" t="s">
        <v>23</v>
      </c>
      <c r="D8" s="22">
        <v>3000</v>
      </c>
      <c r="E8" s="22">
        <v>5000</v>
      </c>
      <c r="F8" s="22">
        <v>20000</v>
      </c>
      <c r="G8" s="22">
        <v>24000</v>
      </c>
      <c r="H8" s="22">
        <v>36000</v>
      </c>
      <c r="I8" s="22">
        <v>48000</v>
      </c>
      <c r="J8" s="22">
        <v>60000</v>
      </c>
      <c r="K8" s="25">
        <v>60000</v>
      </c>
    </row>
    <row r="9" spans="1:15" ht="58.5" customHeight="1" x14ac:dyDescent="0.25">
      <c r="A9" s="156"/>
      <c r="B9" s="6" t="s">
        <v>35</v>
      </c>
      <c r="C9" s="6" t="s">
        <v>20</v>
      </c>
      <c r="D9" s="22">
        <v>1000</v>
      </c>
      <c r="E9" s="22">
        <v>2000</v>
      </c>
      <c r="F9" s="22">
        <v>2000</v>
      </c>
      <c r="G9" s="22">
        <v>2000</v>
      </c>
      <c r="H9" s="22">
        <v>2500</v>
      </c>
      <c r="I9" s="22">
        <v>2500</v>
      </c>
      <c r="J9" s="22">
        <v>2500</v>
      </c>
      <c r="K9" s="25">
        <v>2500</v>
      </c>
    </row>
    <row r="10" spans="1:15" ht="30" x14ac:dyDescent="0.25">
      <c r="A10" s="156"/>
      <c r="B10" s="5" t="s">
        <v>37</v>
      </c>
      <c r="C10" s="5" t="s">
        <v>7</v>
      </c>
      <c r="D10" s="22">
        <v>1000</v>
      </c>
      <c r="E10" s="22">
        <v>2000</v>
      </c>
      <c r="F10" s="22">
        <v>2000</v>
      </c>
      <c r="G10" s="22">
        <v>2000</v>
      </c>
      <c r="H10" s="22">
        <v>2500</v>
      </c>
      <c r="I10" s="22">
        <v>2500</v>
      </c>
      <c r="J10" s="22">
        <v>2500</v>
      </c>
      <c r="K10" s="25">
        <v>2500</v>
      </c>
    </row>
    <row r="11" spans="1:15" ht="30" customHeight="1" x14ac:dyDescent="0.25">
      <c r="A11" s="156"/>
      <c r="B11" s="154" t="s">
        <v>79</v>
      </c>
      <c r="C11" s="154"/>
      <c r="D11" s="117"/>
      <c r="E11" s="117"/>
      <c r="F11" s="117"/>
      <c r="G11" s="117"/>
      <c r="H11" s="117"/>
      <c r="I11" s="117"/>
      <c r="J11" s="117"/>
      <c r="K11" s="120"/>
    </row>
    <row r="12" spans="1:15" ht="45.75" thickBot="1" x14ac:dyDescent="0.3">
      <c r="A12" s="156"/>
      <c r="B12" s="3"/>
      <c r="C12" s="118" t="s">
        <v>4</v>
      </c>
      <c r="D12" s="119">
        <f t="shared" ref="D12:K12" si="1">SUM(D7:D10)</f>
        <v>9000</v>
      </c>
      <c r="E12" s="119">
        <f t="shared" si="1"/>
        <v>13000</v>
      </c>
      <c r="F12" s="119">
        <f t="shared" si="1"/>
        <v>28000</v>
      </c>
      <c r="G12" s="119">
        <f t="shared" si="1"/>
        <v>33000</v>
      </c>
      <c r="H12" s="119">
        <f t="shared" si="1"/>
        <v>46000</v>
      </c>
      <c r="I12" s="119">
        <f t="shared" si="1"/>
        <v>58000</v>
      </c>
      <c r="J12" s="119">
        <f t="shared" si="1"/>
        <v>71000</v>
      </c>
      <c r="K12" s="121">
        <f t="shared" si="1"/>
        <v>71000</v>
      </c>
    </row>
    <row r="13" spans="1:15" ht="30.75" customHeight="1" thickBot="1" x14ac:dyDescent="0.3">
      <c r="A13" s="157" t="s">
        <v>86</v>
      </c>
      <c r="B13" s="158"/>
      <c r="C13" s="159"/>
      <c r="D13" s="29">
        <f>SUM(D12)</f>
        <v>9000</v>
      </c>
      <c r="E13" s="30">
        <f>SUM(D12:E12)</f>
        <v>22000</v>
      </c>
      <c r="F13" s="30">
        <f>SUM(D12:F12)</f>
        <v>50000</v>
      </c>
      <c r="G13" s="30">
        <f>SUM(D12:G12)</f>
        <v>83000</v>
      </c>
      <c r="H13" s="30">
        <f>SUM(D12:H12)</f>
        <v>129000</v>
      </c>
      <c r="I13" s="30">
        <f>SUM(D12:I12)</f>
        <v>187000</v>
      </c>
      <c r="J13" s="30">
        <f>SUM(D12:J12)</f>
        <v>258000</v>
      </c>
      <c r="K13" s="31">
        <f>SUM(D12:K12)</f>
        <v>329000</v>
      </c>
    </row>
    <row r="14" spans="1:15" ht="30" x14ac:dyDescent="0.25">
      <c r="B14" s="76" t="s">
        <v>5</v>
      </c>
      <c r="C14" s="76" t="s">
        <v>5</v>
      </c>
      <c r="D14" s="77">
        <v>1</v>
      </c>
      <c r="E14" s="78">
        <v>0.9</v>
      </c>
      <c r="F14" s="78">
        <v>0.9</v>
      </c>
      <c r="G14" s="78">
        <v>0.85</v>
      </c>
      <c r="H14" s="78">
        <v>0.85</v>
      </c>
      <c r="I14" s="78">
        <v>0.8</v>
      </c>
      <c r="J14" s="78">
        <v>0.8</v>
      </c>
      <c r="K14" s="79">
        <v>0.75</v>
      </c>
    </row>
    <row r="15" spans="1:15" ht="45.75" thickBot="1" x14ac:dyDescent="0.3">
      <c r="B15" s="23" t="s">
        <v>6</v>
      </c>
      <c r="C15" s="23" t="s">
        <v>6</v>
      </c>
      <c r="D15" s="26">
        <f>SUM(D14*D12)</f>
        <v>9000</v>
      </c>
      <c r="E15" s="27">
        <f t="shared" ref="E15:K15" si="2">SUM(E14*E12)</f>
        <v>11700</v>
      </c>
      <c r="F15" s="27">
        <f t="shared" si="2"/>
        <v>25200</v>
      </c>
      <c r="G15" s="27">
        <f t="shared" si="2"/>
        <v>28050</v>
      </c>
      <c r="H15" s="27">
        <f t="shared" si="2"/>
        <v>39100</v>
      </c>
      <c r="I15" s="27">
        <f t="shared" si="2"/>
        <v>46400</v>
      </c>
      <c r="J15" s="27">
        <f t="shared" si="2"/>
        <v>56800</v>
      </c>
      <c r="K15" s="28">
        <f t="shared" si="2"/>
        <v>53250</v>
      </c>
    </row>
    <row r="16" spans="1:15" ht="15.75" thickBot="1" x14ac:dyDescent="0.3"/>
    <row r="17" spans="2:11" ht="30.75" thickBot="1" x14ac:dyDescent="0.3">
      <c r="B17" s="23" t="s">
        <v>38</v>
      </c>
      <c r="D17" s="29">
        <f>SUM(D15)</f>
        <v>9000</v>
      </c>
      <c r="E17" s="30">
        <f>SUM(D15:E15)</f>
        <v>20700</v>
      </c>
      <c r="F17" s="30">
        <f>SUM(D15:F15)</f>
        <v>45900</v>
      </c>
      <c r="G17" s="30">
        <f>SUM(D15:G15)</f>
        <v>73950</v>
      </c>
      <c r="H17" s="30">
        <f>SUM(D15:H15)</f>
        <v>113050</v>
      </c>
      <c r="I17" s="30">
        <f>SUM(D15:I15)</f>
        <v>159450</v>
      </c>
      <c r="J17" s="30">
        <f>SUM(D15:J15)</f>
        <v>216250</v>
      </c>
      <c r="K17" s="31">
        <f>SUM(D15:K15)</f>
        <v>269500</v>
      </c>
    </row>
    <row r="19" spans="2:11" ht="15.75" thickBot="1" x14ac:dyDescent="0.3"/>
    <row r="20" spans="2:11" x14ac:dyDescent="0.25">
      <c r="B20" s="151" t="s">
        <v>78</v>
      </c>
    </row>
    <row r="21" spans="2:11" x14ac:dyDescent="0.25">
      <c r="B21" s="152"/>
    </row>
    <row r="22" spans="2:11" x14ac:dyDescent="0.25">
      <c r="B22" s="152"/>
    </row>
    <row r="23" spans="2:11" ht="15.75" thickBot="1" x14ac:dyDescent="0.3">
      <c r="B23" s="153"/>
    </row>
  </sheetData>
  <mergeCells count="6">
    <mergeCell ref="G3:J3"/>
    <mergeCell ref="M6:O7"/>
    <mergeCell ref="B20:B23"/>
    <mergeCell ref="B11:C11"/>
    <mergeCell ref="A7:A12"/>
    <mergeCell ref="A13:C13"/>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topLeftCell="A19" workbookViewId="0">
      <selection activeCell="G19" sqref="G19:N19"/>
    </sheetView>
  </sheetViews>
  <sheetFormatPr baseColWidth="10" defaultRowHeight="15" x14ac:dyDescent="0.25"/>
  <cols>
    <col min="1" max="1" width="13.7109375" style="4" customWidth="1"/>
    <col min="2" max="2" width="31.140625" style="4" customWidth="1"/>
    <col min="3" max="3" width="20.85546875" style="4" customWidth="1"/>
    <col min="4" max="5" width="18.42578125" style="4" customWidth="1"/>
    <col min="6" max="6" width="22.5703125" style="4" customWidth="1"/>
    <col min="7" max="15" width="11.42578125" style="4"/>
    <col min="16" max="16" width="12.42578125" style="101" customWidth="1"/>
    <col min="17" max="17" width="14.28515625" style="101" customWidth="1"/>
    <col min="18" max="18" width="12.42578125" style="101" customWidth="1"/>
    <col min="19" max="19" width="13.42578125" style="101" customWidth="1"/>
    <col min="20" max="16384" width="11.42578125" style="4"/>
  </cols>
  <sheetData>
    <row r="2" spans="1:19" ht="30" x14ac:dyDescent="0.4">
      <c r="B2" s="8" t="s">
        <v>16</v>
      </c>
      <c r="C2" s="8"/>
      <c r="D2" s="8"/>
      <c r="E2" s="8"/>
      <c r="F2" s="9"/>
      <c r="G2" s="9"/>
      <c r="H2" s="9"/>
      <c r="I2" s="9"/>
      <c r="J2" s="9"/>
      <c r="K2" s="9"/>
    </row>
    <row r="3" spans="1:19" ht="23.25" x14ac:dyDescent="0.35">
      <c r="B3" s="10" t="s">
        <v>31</v>
      </c>
      <c r="C3" s="10"/>
      <c r="D3" s="10"/>
      <c r="E3" s="10"/>
      <c r="F3" s="9"/>
      <c r="G3" s="9"/>
      <c r="H3" s="9"/>
      <c r="I3" s="9"/>
      <c r="J3" s="167" t="s">
        <v>19</v>
      </c>
      <c r="K3" s="168"/>
      <c r="L3" s="168"/>
      <c r="M3" s="169"/>
    </row>
    <row r="4" spans="1:19" x14ac:dyDescent="0.25">
      <c r="G4" s="20" t="s">
        <v>1</v>
      </c>
      <c r="H4" s="1"/>
      <c r="I4" s="1"/>
      <c r="J4" s="1"/>
      <c r="K4" s="1"/>
      <c r="L4" s="1"/>
      <c r="M4" s="1"/>
      <c r="N4" s="1"/>
    </row>
    <row r="5" spans="1:19" ht="15.75" thickBot="1" x14ac:dyDescent="0.3">
      <c r="G5" s="129">
        <v>2017</v>
      </c>
      <c r="H5" s="129">
        <f>SUM(G5+1)</f>
        <v>2018</v>
      </c>
      <c r="I5" s="129">
        <f t="shared" ref="I5:N5" si="0">SUM(H5+1)</f>
        <v>2019</v>
      </c>
      <c r="J5" s="129">
        <f t="shared" si="0"/>
        <v>2020</v>
      </c>
      <c r="K5" s="129">
        <f t="shared" si="0"/>
        <v>2021</v>
      </c>
      <c r="L5" s="129">
        <f t="shared" si="0"/>
        <v>2022</v>
      </c>
      <c r="M5" s="129">
        <f t="shared" si="0"/>
        <v>2023</v>
      </c>
      <c r="N5" s="129">
        <f t="shared" si="0"/>
        <v>2024</v>
      </c>
    </row>
    <row r="6" spans="1:19" ht="41.25" customHeight="1" thickBot="1" x14ac:dyDescent="0.3">
      <c r="A6" s="65" t="s">
        <v>49</v>
      </c>
      <c r="B6" s="62" t="s">
        <v>3</v>
      </c>
      <c r="C6" s="64" t="s">
        <v>50</v>
      </c>
      <c r="D6" s="64" t="s">
        <v>44</v>
      </c>
      <c r="E6" s="64" t="s">
        <v>45</v>
      </c>
      <c r="F6" s="64" t="s">
        <v>46</v>
      </c>
    </row>
    <row r="7" spans="1:19" ht="67.5" customHeight="1" thickBot="1" x14ac:dyDescent="0.3">
      <c r="A7" s="162" t="s">
        <v>47</v>
      </c>
      <c r="B7" s="11" t="s">
        <v>51</v>
      </c>
      <c r="C7" s="5" t="s">
        <v>52</v>
      </c>
      <c r="D7" s="5" t="s">
        <v>53</v>
      </c>
      <c r="E7" s="5" t="s">
        <v>54</v>
      </c>
      <c r="F7" s="22" t="s">
        <v>58</v>
      </c>
      <c r="G7" s="66">
        <v>2810</v>
      </c>
      <c r="H7" s="29">
        <v>2810</v>
      </c>
      <c r="I7" s="29">
        <v>3372</v>
      </c>
      <c r="J7" s="29">
        <v>3372</v>
      </c>
      <c r="K7" s="29">
        <v>3372</v>
      </c>
      <c r="L7" s="29">
        <v>3372</v>
      </c>
      <c r="M7" s="29">
        <v>3372</v>
      </c>
      <c r="N7" s="29">
        <v>3372</v>
      </c>
    </row>
    <row r="8" spans="1:19" ht="63" customHeight="1" thickBot="1" x14ac:dyDescent="0.3">
      <c r="A8" s="163"/>
      <c r="B8" s="5" t="s">
        <v>55</v>
      </c>
      <c r="C8" s="5" t="s">
        <v>56</v>
      </c>
      <c r="D8" s="5" t="s">
        <v>57</v>
      </c>
      <c r="E8" s="5" t="s">
        <v>60</v>
      </c>
      <c r="F8" s="22" t="s">
        <v>61</v>
      </c>
      <c r="G8" s="66">
        <v>1266</v>
      </c>
      <c r="H8" s="66">
        <v>1266</v>
      </c>
      <c r="I8" s="66">
        <v>1519</v>
      </c>
      <c r="J8" s="66">
        <v>1519</v>
      </c>
      <c r="K8" s="66">
        <v>1519</v>
      </c>
      <c r="L8" s="66">
        <v>1519</v>
      </c>
      <c r="M8" s="66">
        <v>1519</v>
      </c>
      <c r="N8" s="66">
        <v>1519</v>
      </c>
    </row>
    <row r="9" spans="1:19" ht="95.25" customHeight="1" thickBot="1" x14ac:dyDescent="0.3">
      <c r="A9" s="170" t="s">
        <v>48</v>
      </c>
      <c r="B9" s="6" t="s">
        <v>59</v>
      </c>
      <c r="C9" s="6" t="s">
        <v>63</v>
      </c>
      <c r="D9" s="6" t="s">
        <v>62</v>
      </c>
      <c r="E9" s="6" t="s">
        <v>65</v>
      </c>
      <c r="F9" s="22" t="s">
        <v>64</v>
      </c>
      <c r="G9" s="30">
        <v>2500</v>
      </c>
      <c r="H9" s="30">
        <v>3000</v>
      </c>
      <c r="I9" s="30">
        <v>3000</v>
      </c>
      <c r="J9" s="30">
        <v>3000</v>
      </c>
      <c r="K9" s="30">
        <v>3000</v>
      </c>
      <c r="L9" s="30">
        <v>3000</v>
      </c>
      <c r="M9" s="30">
        <v>3000</v>
      </c>
      <c r="N9" s="30">
        <v>3000</v>
      </c>
      <c r="P9" s="4"/>
      <c r="Q9" s="4"/>
      <c r="R9" s="4"/>
      <c r="S9" s="4"/>
    </row>
    <row r="10" spans="1:19" ht="60.75" thickBot="1" x14ac:dyDescent="0.3">
      <c r="A10" s="163"/>
      <c r="B10" s="21" t="s">
        <v>30</v>
      </c>
      <c r="C10" s="5" t="s">
        <v>80</v>
      </c>
      <c r="D10" s="5" t="s">
        <v>66</v>
      </c>
      <c r="E10" s="5" t="s">
        <v>67</v>
      </c>
      <c r="F10" s="22" t="s">
        <v>68</v>
      </c>
      <c r="G10" s="66">
        <v>3600</v>
      </c>
      <c r="H10" s="30">
        <v>2400</v>
      </c>
      <c r="I10" s="30">
        <v>1200</v>
      </c>
      <c r="J10" s="30">
        <v>1200</v>
      </c>
      <c r="K10" s="30">
        <v>1200</v>
      </c>
      <c r="L10" s="66">
        <v>3600</v>
      </c>
      <c r="M10" s="30">
        <v>2400</v>
      </c>
      <c r="N10" s="31">
        <v>2500</v>
      </c>
      <c r="P10" s="4"/>
      <c r="Q10" s="4"/>
      <c r="R10" s="4"/>
      <c r="S10" s="4"/>
    </row>
    <row r="11" spans="1:19" ht="15.75" thickBot="1" x14ac:dyDescent="0.3">
      <c r="B11" s="3" t="s">
        <v>4</v>
      </c>
      <c r="C11" s="63"/>
      <c r="D11" s="63"/>
      <c r="E11" s="63"/>
      <c r="G11" s="29">
        <f>SUM(G7:G10)</f>
        <v>10176</v>
      </c>
      <c r="H11" s="30">
        <f t="shared" ref="H11:N11" si="1">SUM(H7:H10)</f>
        <v>9476</v>
      </c>
      <c r="I11" s="30">
        <f t="shared" si="1"/>
        <v>9091</v>
      </c>
      <c r="J11" s="30">
        <f t="shared" si="1"/>
        <v>9091</v>
      </c>
      <c r="K11" s="30">
        <f t="shared" si="1"/>
        <v>9091</v>
      </c>
      <c r="L11" s="30">
        <f t="shared" si="1"/>
        <v>11491</v>
      </c>
      <c r="M11" s="30">
        <f t="shared" si="1"/>
        <v>10291</v>
      </c>
      <c r="N11" s="31">
        <f t="shared" si="1"/>
        <v>10391</v>
      </c>
      <c r="P11" s="4"/>
      <c r="Q11" s="4"/>
      <c r="R11" s="4"/>
      <c r="S11" s="4"/>
    </row>
    <row r="12" spans="1:19" ht="30.75" thickBot="1" x14ac:dyDescent="0.3">
      <c r="B12" s="125" t="s">
        <v>43</v>
      </c>
      <c r="C12" s="126"/>
      <c r="D12" s="126"/>
      <c r="E12" s="126"/>
      <c r="F12" s="127"/>
      <c r="G12" s="122">
        <v>0.9</v>
      </c>
      <c r="H12" s="123">
        <v>0.8</v>
      </c>
      <c r="I12" s="123">
        <v>0.8</v>
      </c>
      <c r="J12" s="124">
        <v>0.75</v>
      </c>
      <c r="K12" s="123">
        <v>0.65</v>
      </c>
      <c r="L12" s="123">
        <v>0.55000000000000004</v>
      </c>
      <c r="M12" s="123">
        <v>0.35</v>
      </c>
      <c r="N12" s="124">
        <v>0.15</v>
      </c>
      <c r="P12" s="4"/>
      <c r="Q12" s="4"/>
      <c r="R12" s="4"/>
      <c r="S12" s="4"/>
    </row>
    <row r="13" spans="1:19" ht="30.75" customHeight="1" thickBot="1" x14ac:dyDescent="0.3">
      <c r="B13" s="23" t="s">
        <v>91</v>
      </c>
      <c r="C13" s="128"/>
      <c r="D13" s="128"/>
      <c r="E13" s="128"/>
      <c r="F13" s="127"/>
      <c r="G13" s="98">
        <f>SUM(G12*G11)</f>
        <v>9158.4</v>
      </c>
      <c r="H13" s="99">
        <f t="shared" ref="H13:N13" si="2">SUM(H12*H11)</f>
        <v>7580.8</v>
      </c>
      <c r="I13" s="99">
        <f t="shared" si="2"/>
        <v>7272.8</v>
      </c>
      <c r="J13" s="99">
        <f t="shared" si="2"/>
        <v>6818.25</v>
      </c>
      <c r="K13" s="99">
        <f t="shared" si="2"/>
        <v>5909.1500000000005</v>
      </c>
      <c r="L13" s="99">
        <f t="shared" si="2"/>
        <v>6320.05</v>
      </c>
      <c r="M13" s="99">
        <f t="shared" si="2"/>
        <v>3601.85</v>
      </c>
      <c r="N13" s="100">
        <f t="shared" si="2"/>
        <v>1558.6499999999999</v>
      </c>
      <c r="P13" s="4"/>
      <c r="Q13" s="4"/>
      <c r="R13" s="4"/>
      <c r="S13" s="4"/>
    </row>
    <row r="14" spans="1:19" ht="15.75" thickBot="1" x14ac:dyDescent="0.3">
      <c r="P14" s="4"/>
      <c r="Q14" s="4"/>
      <c r="R14" s="4"/>
      <c r="S14" s="4"/>
    </row>
    <row r="15" spans="1:19" ht="30.75" thickBot="1" x14ac:dyDescent="0.3">
      <c r="B15" s="23" t="s">
        <v>92</v>
      </c>
      <c r="C15" s="128"/>
      <c r="D15" s="128"/>
      <c r="E15" s="128"/>
      <c r="G15" s="98">
        <f>SUM(G13)</f>
        <v>9158.4</v>
      </c>
      <c r="H15" s="99">
        <f>SUM(G13:H13)</f>
        <v>16739.2</v>
      </c>
      <c r="I15" s="99">
        <f>SUM(G13:I13)</f>
        <v>24012</v>
      </c>
      <c r="J15" s="99">
        <f>SUM(G13:J13)</f>
        <v>30830.25</v>
      </c>
      <c r="K15" s="99">
        <f>SUM(G13:K13)</f>
        <v>36739.4</v>
      </c>
      <c r="L15" s="99">
        <f>SUM(G13:L13)</f>
        <v>43059.450000000004</v>
      </c>
      <c r="M15" s="99">
        <f>SUM(G13:M13)</f>
        <v>46661.3</v>
      </c>
      <c r="N15" s="100">
        <f>SUM(G13:N13)</f>
        <v>48219.950000000004</v>
      </c>
      <c r="P15" s="4"/>
      <c r="Q15" s="4"/>
      <c r="R15" s="4"/>
      <c r="S15" s="4"/>
    </row>
    <row r="16" spans="1:19" x14ac:dyDescent="0.25">
      <c r="P16" s="4"/>
      <c r="Q16" s="4"/>
      <c r="R16" s="4"/>
      <c r="S16" s="4"/>
    </row>
    <row r="18" spans="1:14" ht="15.75" thickBot="1" x14ac:dyDescent="0.3"/>
    <row r="19" spans="1:14" ht="46.5" customHeight="1" thickBot="1" x14ac:dyDescent="0.3">
      <c r="A19" s="65" t="s">
        <v>81</v>
      </c>
      <c r="B19" s="105" t="s">
        <v>3</v>
      </c>
      <c r="C19" s="106" t="s">
        <v>50</v>
      </c>
      <c r="D19" s="107" t="s">
        <v>44</v>
      </c>
      <c r="E19" s="106" t="s">
        <v>45</v>
      </c>
      <c r="F19" s="104" t="s">
        <v>46</v>
      </c>
      <c r="G19" s="182" t="s">
        <v>96</v>
      </c>
      <c r="H19" s="183"/>
      <c r="I19" s="183"/>
      <c r="J19" s="183"/>
      <c r="K19" s="183"/>
      <c r="L19" s="183"/>
      <c r="M19" s="183"/>
      <c r="N19" s="183"/>
    </row>
    <row r="20" spans="1:14" ht="67.5" customHeight="1" thickBot="1" x14ac:dyDescent="0.3">
      <c r="A20" s="160" t="s">
        <v>47</v>
      </c>
      <c r="B20" s="109" t="s">
        <v>82</v>
      </c>
      <c r="C20" s="109" t="s">
        <v>52</v>
      </c>
      <c r="D20" s="109" t="s">
        <v>53</v>
      </c>
      <c r="E20" s="112" t="s">
        <v>54</v>
      </c>
      <c r="F20" s="113" t="s">
        <v>58</v>
      </c>
      <c r="G20" s="111">
        <v>2810</v>
      </c>
      <c r="H20" s="24">
        <v>2810</v>
      </c>
      <c r="I20" s="24">
        <v>3372</v>
      </c>
      <c r="J20" s="24">
        <v>3372</v>
      </c>
      <c r="K20" s="24">
        <v>3372</v>
      </c>
      <c r="L20" s="24">
        <v>3372</v>
      </c>
      <c r="M20" s="24">
        <v>3372</v>
      </c>
      <c r="N20" s="83">
        <v>3372</v>
      </c>
    </row>
    <row r="21" spans="1:14" ht="63" customHeight="1" thickBot="1" x14ac:dyDescent="0.3">
      <c r="A21" s="161"/>
      <c r="B21" s="110" t="s">
        <v>83</v>
      </c>
      <c r="C21" s="110" t="s">
        <v>56</v>
      </c>
      <c r="D21" s="110" t="s">
        <v>57</v>
      </c>
      <c r="E21" s="110" t="s">
        <v>60</v>
      </c>
      <c r="F21" s="114" t="s">
        <v>61</v>
      </c>
      <c r="G21" s="26">
        <v>1266</v>
      </c>
      <c r="H21" s="27">
        <v>1266</v>
      </c>
      <c r="I21" s="27">
        <v>1519</v>
      </c>
      <c r="J21" s="27">
        <v>1519</v>
      </c>
      <c r="K21" s="27">
        <v>1519</v>
      </c>
      <c r="L21" s="27">
        <v>1519</v>
      </c>
      <c r="M21" s="27">
        <v>1519</v>
      </c>
      <c r="N21" s="28">
        <v>1519</v>
      </c>
    </row>
    <row r="22" spans="1:14" ht="83.25" customHeight="1" thickBot="1" x14ac:dyDescent="0.3">
      <c r="A22" s="162" t="s">
        <v>48</v>
      </c>
      <c r="B22" s="108" t="s">
        <v>84</v>
      </c>
      <c r="C22" s="108" t="s">
        <v>69</v>
      </c>
      <c r="D22" s="108" t="s">
        <v>66</v>
      </c>
      <c r="E22" s="108" t="s">
        <v>71</v>
      </c>
      <c r="F22" s="115" t="s">
        <v>70</v>
      </c>
      <c r="G22" s="88">
        <v>800</v>
      </c>
      <c r="H22" s="88">
        <v>800</v>
      </c>
      <c r="I22" s="88">
        <v>800</v>
      </c>
      <c r="J22" s="88">
        <v>800</v>
      </c>
      <c r="K22" s="88">
        <v>800</v>
      </c>
      <c r="L22" s="88">
        <v>800</v>
      </c>
      <c r="M22" s="88">
        <v>800</v>
      </c>
      <c r="N22" s="88">
        <v>800</v>
      </c>
    </row>
    <row r="23" spans="1:14" ht="60.75" thickBot="1" x14ac:dyDescent="0.3">
      <c r="A23" s="163"/>
      <c r="B23" s="102" t="s">
        <v>72</v>
      </c>
      <c r="C23" s="103" t="s">
        <v>80</v>
      </c>
      <c r="D23" s="103" t="s">
        <v>66</v>
      </c>
      <c r="E23" s="103" t="s">
        <v>67</v>
      </c>
      <c r="F23" s="116" t="s">
        <v>68</v>
      </c>
      <c r="G23" s="66">
        <v>3600</v>
      </c>
      <c r="H23" s="30">
        <v>2400</v>
      </c>
      <c r="I23" s="30">
        <v>1200</v>
      </c>
      <c r="J23" s="30">
        <v>1200</v>
      </c>
      <c r="K23" s="30">
        <v>1200</v>
      </c>
      <c r="L23" s="66">
        <v>3600</v>
      </c>
      <c r="M23" s="30">
        <v>2400</v>
      </c>
      <c r="N23" s="31">
        <v>2500</v>
      </c>
    </row>
    <row r="24" spans="1:14" ht="15.75" thickBot="1" x14ac:dyDescent="0.3">
      <c r="B24" s="84" t="s">
        <v>4</v>
      </c>
      <c r="C24" s="63"/>
      <c r="D24" s="63"/>
      <c r="E24" s="63"/>
      <c r="G24" s="85">
        <f>SUM(G20:G23)</f>
        <v>8476</v>
      </c>
      <c r="H24" s="86">
        <f t="shared" ref="H24:N24" si="3">SUM(H20:H23)</f>
        <v>7276</v>
      </c>
      <c r="I24" s="86">
        <f t="shared" si="3"/>
        <v>6891</v>
      </c>
      <c r="J24" s="86">
        <f t="shared" si="3"/>
        <v>6891</v>
      </c>
      <c r="K24" s="86">
        <f t="shared" si="3"/>
        <v>6891</v>
      </c>
      <c r="L24" s="86">
        <f t="shared" si="3"/>
        <v>9291</v>
      </c>
      <c r="M24" s="86">
        <f t="shared" si="3"/>
        <v>8091</v>
      </c>
      <c r="N24" s="87">
        <f t="shared" si="3"/>
        <v>8191</v>
      </c>
    </row>
    <row r="25" spans="1:14" ht="30.75" thickBot="1" x14ac:dyDescent="0.3">
      <c r="B25" s="89" t="s">
        <v>43</v>
      </c>
      <c r="C25" s="90"/>
      <c r="D25" s="90"/>
      <c r="E25" s="90"/>
      <c r="F25" s="91"/>
      <c r="G25" s="92">
        <v>0.9</v>
      </c>
      <c r="H25" s="93">
        <v>0.8</v>
      </c>
      <c r="I25" s="93">
        <v>0.8</v>
      </c>
      <c r="J25" s="94">
        <v>0.75</v>
      </c>
      <c r="K25" s="93">
        <v>0.65</v>
      </c>
      <c r="L25" s="93">
        <v>0.55000000000000004</v>
      </c>
      <c r="M25" s="93">
        <v>0.35</v>
      </c>
      <c r="N25" s="94">
        <v>0.15</v>
      </c>
    </row>
    <row r="26" spans="1:14" ht="30.75" customHeight="1" thickBot="1" x14ac:dyDescent="0.3">
      <c r="B26" s="95" t="s">
        <v>91</v>
      </c>
      <c r="C26" s="96"/>
      <c r="D26" s="96"/>
      <c r="E26" s="96"/>
      <c r="F26" s="97"/>
      <c r="G26" s="98">
        <f>SUM(G25*G24)</f>
        <v>7628.4000000000005</v>
      </c>
      <c r="H26" s="99">
        <f t="shared" ref="H26:N26" si="4">SUM(H25*H24)</f>
        <v>5820.8</v>
      </c>
      <c r="I26" s="99">
        <f t="shared" si="4"/>
        <v>5512.8</v>
      </c>
      <c r="J26" s="99">
        <f t="shared" si="4"/>
        <v>5168.25</v>
      </c>
      <c r="K26" s="99">
        <f t="shared" si="4"/>
        <v>4479.1500000000005</v>
      </c>
      <c r="L26" s="99">
        <f t="shared" si="4"/>
        <v>5110.05</v>
      </c>
      <c r="M26" s="99">
        <f t="shared" si="4"/>
        <v>2831.85</v>
      </c>
      <c r="N26" s="100">
        <f t="shared" si="4"/>
        <v>1228.6499999999999</v>
      </c>
    </row>
    <row r="27" spans="1:14" ht="15.75" thickBot="1" x14ac:dyDescent="0.3"/>
    <row r="28" spans="1:14" ht="30.75" thickBot="1" x14ac:dyDescent="0.3">
      <c r="B28" s="95" t="s">
        <v>93</v>
      </c>
      <c r="C28" s="96"/>
      <c r="D28" s="96"/>
      <c r="E28" s="96"/>
      <c r="F28" s="97"/>
      <c r="G28" s="98">
        <f>SUM(G26)</f>
        <v>7628.4000000000005</v>
      </c>
      <c r="H28" s="99">
        <f>SUM(G26:H26)</f>
        <v>13449.2</v>
      </c>
      <c r="I28" s="99">
        <f>SUM(G26:I26)</f>
        <v>18962</v>
      </c>
      <c r="J28" s="99">
        <f>SUM(G26:J26)</f>
        <v>24130.25</v>
      </c>
      <c r="K28" s="99">
        <f>SUM(G26:K26)</f>
        <v>28609.4</v>
      </c>
      <c r="L28" s="99">
        <f>SUM(G26:L26)</f>
        <v>33719.450000000004</v>
      </c>
      <c r="M28" s="99">
        <f>SUM(G26:M26)</f>
        <v>36551.300000000003</v>
      </c>
      <c r="N28" s="100">
        <f>SUM(G26:N26)</f>
        <v>37779.950000000004</v>
      </c>
    </row>
    <row r="29" spans="1:14" ht="15.75" thickBot="1" x14ac:dyDescent="0.3"/>
    <row r="30" spans="1:14" ht="18" customHeight="1" x14ac:dyDescent="0.25">
      <c r="B30" s="171" t="s">
        <v>87</v>
      </c>
      <c r="C30" s="172"/>
      <c r="D30" s="172"/>
      <c r="E30" s="173"/>
    </row>
    <row r="31" spans="1:14" ht="15" customHeight="1" x14ac:dyDescent="0.25">
      <c r="B31" s="174"/>
      <c r="C31" s="175"/>
      <c r="D31" s="175"/>
      <c r="E31" s="176"/>
    </row>
    <row r="32" spans="1:14" ht="15.75" thickBot="1" x14ac:dyDescent="0.3">
      <c r="B32" s="177"/>
      <c r="C32" s="178"/>
      <c r="D32" s="178"/>
      <c r="E32" s="179"/>
    </row>
    <row r="33" spans="2:5" ht="15.75" thickBot="1" x14ac:dyDescent="0.3">
      <c r="B33" s="164" t="s">
        <v>29</v>
      </c>
      <c r="C33" s="165"/>
      <c r="D33" s="165"/>
      <c r="E33" s="166"/>
    </row>
    <row r="34" spans="2:5" ht="26.25" thickBot="1" x14ac:dyDescent="0.3">
      <c r="B34" s="32" t="s">
        <v>25</v>
      </c>
      <c r="C34" s="33" t="s">
        <v>26</v>
      </c>
      <c r="D34" s="33" t="s">
        <v>27</v>
      </c>
      <c r="E34" s="34" t="s">
        <v>28</v>
      </c>
    </row>
  </sheetData>
  <mergeCells count="8">
    <mergeCell ref="A20:A21"/>
    <mergeCell ref="A22:A23"/>
    <mergeCell ref="B33:E33"/>
    <mergeCell ref="J3:M3"/>
    <mergeCell ref="A7:A8"/>
    <mergeCell ref="A9:A10"/>
    <mergeCell ref="B30:E32"/>
    <mergeCell ref="G19:N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U24"/>
  <sheetViews>
    <sheetView topLeftCell="B1" workbookViewId="0">
      <selection activeCell="M23" sqref="M23"/>
    </sheetView>
  </sheetViews>
  <sheetFormatPr baseColWidth="10" defaultRowHeight="15" x14ac:dyDescent="0.25"/>
  <cols>
    <col min="3" max="3" width="1.85546875" customWidth="1"/>
    <col min="4" max="4" width="18.85546875" customWidth="1"/>
    <col min="6" max="6" width="13.5703125" customWidth="1"/>
  </cols>
  <sheetData>
    <row r="3" spans="4:21" ht="15" customHeight="1" thickBot="1" x14ac:dyDescent="0.3">
      <c r="F3" s="20" t="s">
        <v>1</v>
      </c>
      <c r="G3" s="1"/>
      <c r="H3" s="1"/>
      <c r="I3" s="1"/>
      <c r="J3" s="1"/>
      <c r="K3" s="1"/>
      <c r="L3" s="1"/>
      <c r="M3" s="1"/>
    </row>
    <row r="4" spans="4:21" x14ac:dyDescent="0.25">
      <c r="F4" s="226">
        <v>2017</v>
      </c>
      <c r="G4" s="226">
        <f>SUM(F4+1)</f>
        <v>2018</v>
      </c>
      <c r="H4" s="226">
        <f t="shared" ref="H4:M4" si="0">SUM(G4+1)</f>
        <v>2019</v>
      </c>
      <c r="I4" s="226">
        <f t="shared" si="0"/>
        <v>2020</v>
      </c>
      <c r="J4" s="226">
        <f t="shared" si="0"/>
        <v>2021</v>
      </c>
      <c r="K4" s="226">
        <f t="shared" si="0"/>
        <v>2022</v>
      </c>
      <c r="L4" s="226">
        <f t="shared" si="0"/>
        <v>2023</v>
      </c>
      <c r="M4" s="238">
        <f t="shared" si="0"/>
        <v>2024</v>
      </c>
      <c r="N4" s="239" t="s">
        <v>104</v>
      </c>
      <c r="Q4" s="228" t="s">
        <v>105</v>
      </c>
      <c r="R4" s="229"/>
      <c r="S4" s="229"/>
      <c r="T4" s="229"/>
      <c r="U4" s="230"/>
    </row>
    <row r="5" spans="4:21" ht="15.75" thickBot="1" x14ac:dyDescent="0.3">
      <c r="F5" s="69"/>
      <c r="G5" s="67"/>
      <c r="H5" s="67"/>
      <c r="I5" s="67"/>
      <c r="J5" s="67"/>
      <c r="K5" s="67"/>
      <c r="L5" s="67"/>
      <c r="M5" s="67"/>
      <c r="N5" s="240"/>
      <c r="Q5" s="231"/>
      <c r="R5" s="232"/>
      <c r="S5" s="232"/>
      <c r="T5" s="232"/>
      <c r="U5" s="233"/>
    </row>
    <row r="6" spans="4:21" ht="15.75" thickBot="1" x14ac:dyDescent="0.3">
      <c r="D6" s="225" t="s">
        <v>73</v>
      </c>
      <c r="E6" s="221"/>
      <c r="F6" s="222">
        <f>Costs!E18</f>
        <v>42636</v>
      </c>
      <c r="G6" s="222">
        <f>Costs!F18</f>
        <v>13136</v>
      </c>
      <c r="H6" s="222">
        <f>Costs!G18</f>
        <v>7636</v>
      </c>
      <c r="I6" s="222">
        <f>Costs!H18</f>
        <v>13636</v>
      </c>
      <c r="J6" s="222">
        <f>Costs!I18</f>
        <v>37636</v>
      </c>
      <c r="K6" s="222">
        <f>Costs!J18</f>
        <v>11136</v>
      </c>
      <c r="L6" s="222">
        <f>Costs!K18</f>
        <v>8636</v>
      </c>
      <c r="M6" s="223">
        <f>Costs!L18</f>
        <v>11136</v>
      </c>
      <c r="N6" s="224">
        <f>SUM(F6:M6)</f>
        <v>145588</v>
      </c>
      <c r="Q6" s="231"/>
      <c r="R6" s="232"/>
      <c r="S6" s="232"/>
      <c r="T6" s="232"/>
      <c r="U6" s="233"/>
    </row>
    <row r="7" spans="4:21" ht="15.75" thickBot="1" x14ac:dyDescent="0.3">
      <c r="Q7" s="231"/>
      <c r="R7" s="232"/>
      <c r="S7" s="232"/>
      <c r="T7" s="232"/>
      <c r="U7" s="233"/>
    </row>
    <row r="8" spans="4:21" ht="45.75" thickBot="1" x14ac:dyDescent="0.3">
      <c r="D8" s="23" t="s">
        <v>88</v>
      </c>
      <c r="E8" s="68"/>
      <c r="F8" s="29">
        <f>Benefits!D12</f>
        <v>9000</v>
      </c>
      <c r="G8" s="29">
        <f>Benefits!E12</f>
        <v>13000</v>
      </c>
      <c r="H8" s="29">
        <f>Benefits!F12</f>
        <v>28000</v>
      </c>
      <c r="I8" s="29">
        <f>Benefits!G12</f>
        <v>33000</v>
      </c>
      <c r="J8" s="29">
        <f>Benefits!H12</f>
        <v>46000</v>
      </c>
      <c r="K8" s="29">
        <f>Benefits!I12</f>
        <v>58000</v>
      </c>
      <c r="L8" s="29">
        <f>Benefits!J12</f>
        <v>71000</v>
      </c>
      <c r="M8" s="227">
        <f>Benefits!K12</f>
        <v>71000</v>
      </c>
      <c r="N8" s="75">
        <f>SUM(F8:M8)</f>
        <v>329000</v>
      </c>
      <c r="Q8" s="234"/>
      <c r="R8" s="235"/>
      <c r="S8" s="235"/>
      <c r="T8" s="235"/>
      <c r="U8" s="236"/>
    </row>
    <row r="9" spans="4:21" ht="15.75" thickBot="1" x14ac:dyDescent="0.3">
      <c r="Q9" s="130"/>
    </row>
    <row r="10" spans="4:21" ht="45.75" thickBot="1" x14ac:dyDescent="0.3">
      <c r="D10" s="23" t="s">
        <v>101</v>
      </c>
      <c r="E10" s="68"/>
      <c r="F10" s="29">
        <f>Benefits!D15</f>
        <v>9000</v>
      </c>
      <c r="G10" s="29">
        <f>Benefits!E15</f>
        <v>11700</v>
      </c>
      <c r="H10" s="29">
        <f>Benefits!F15</f>
        <v>25200</v>
      </c>
      <c r="I10" s="29">
        <f>Benefits!G15</f>
        <v>28050</v>
      </c>
      <c r="J10" s="29">
        <f>Benefits!H15</f>
        <v>39100</v>
      </c>
      <c r="K10" s="29">
        <f>Benefits!I15</f>
        <v>46400</v>
      </c>
      <c r="L10" s="29">
        <f>Benefits!J15</f>
        <v>56800</v>
      </c>
      <c r="M10" s="227">
        <f>Benefits!K15</f>
        <v>53250</v>
      </c>
      <c r="N10" s="75">
        <f>SUM(F10:M10)</f>
        <v>269500</v>
      </c>
      <c r="P10" s="134"/>
      <c r="Q10" s="133"/>
      <c r="R10" s="133"/>
      <c r="S10" s="133"/>
      <c r="T10" s="133"/>
    </row>
    <row r="11" spans="4:21" ht="15.75" thickBot="1" x14ac:dyDescent="0.3">
      <c r="P11" s="134"/>
      <c r="Q11" s="133"/>
      <c r="R11" s="133"/>
      <c r="S11" s="133"/>
      <c r="T11" s="133"/>
    </row>
    <row r="12" spans="4:21" ht="68.25" customHeight="1" thickBot="1" x14ac:dyDescent="0.3">
      <c r="D12" s="23" t="s">
        <v>102</v>
      </c>
      <c r="E12" s="68"/>
      <c r="F12" s="29">
        <f>'Social Environmental Benefits'!G13</f>
        <v>9158.4</v>
      </c>
      <c r="G12" s="30">
        <f>'Social Environmental Benefits'!H13</f>
        <v>7580.8</v>
      </c>
      <c r="H12" s="30">
        <f>'Social Environmental Benefits'!I13</f>
        <v>7272.8</v>
      </c>
      <c r="I12" s="30">
        <f>'Social Environmental Benefits'!J13</f>
        <v>6818.25</v>
      </c>
      <c r="J12" s="30">
        <f>'Social Environmental Benefits'!K13</f>
        <v>5909.1500000000005</v>
      </c>
      <c r="K12" s="30">
        <f>'Social Environmental Benefits'!L13</f>
        <v>6320.05</v>
      </c>
      <c r="L12" s="30">
        <f>'Social Environmental Benefits'!M13</f>
        <v>3601.85</v>
      </c>
      <c r="M12" s="31">
        <f>'Social Environmental Benefits'!N13</f>
        <v>1558.6499999999999</v>
      </c>
      <c r="N12" s="75">
        <f>SUM(F12:M12)</f>
        <v>48219.950000000004</v>
      </c>
      <c r="P12" s="189" t="s">
        <v>76</v>
      </c>
      <c r="Q12" s="190"/>
      <c r="R12" s="190"/>
      <c r="S12" s="190"/>
      <c r="T12" s="190"/>
      <c r="U12" s="191"/>
    </row>
    <row r="13" spans="4:21" ht="15.75" thickBot="1" x14ac:dyDescent="0.3">
      <c r="P13" s="192"/>
      <c r="Q13" s="204" t="s">
        <v>85</v>
      </c>
      <c r="R13" s="205"/>
      <c r="S13" s="205"/>
      <c r="T13" s="206"/>
      <c r="U13" s="187"/>
    </row>
    <row r="14" spans="4:21" ht="69.75" customHeight="1" thickBot="1" x14ac:dyDescent="0.3">
      <c r="D14" s="23" t="s">
        <v>103</v>
      </c>
      <c r="E14" s="68"/>
      <c r="F14" s="29">
        <f>'Social Environmental Benefits'!G24</f>
        <v>8476</v>
      </c>
      <c r="G14" s="30">
        <f>'Social Environmental Benefits'!H24</f>
        <v>7276</v>
      </c>
      <c r="H14" s="30">
        <f>'Social Environmental Benefits'!I24</f>
        <v>6891</v>
      </c>
      <c r="I14" s="30">
        <f>'Social Environmental Benefits'!J24</f>
        <v>6891</v>
      </c>
      <c r="J14" s="30">
        <f>'Social Environmental Benefits'!K24</f>
        <v>6891</v>
      </c>
      <c r="K14" s="30">
        <f>'Social Environmental Benefits'!L24</f>
        <v>9291</v>
      </c>
      <c r="L14" s="30">
        <f>'Social Environmental Benefits'!M24</f>
        <v>8091</v>
      </c>
      <c r="M14" s="31">
        <f>'Social Environmental Benefits'!N24</f>
        <v>8191</v>
      </c>
      <c r="N14" s="75">
        <f>SUM(F14:M14)</f>
        <v>61998</v>
      </c>
      <c r="P14" s="218" t="s">
        <v>77</v>
      </c>
      <c r="Q14" s="193">
        <f>SUM(N16/N6)</f>
        <v>1.5910099046624722</v>
      </c>
      <c r="R14" s="194"/>
      <c r="S14" s="195" t="s">
        <v>88</v>
      </c>
      <c r="T14" s="196"/>
      <c r="U14" s="187"/>
    </row>
    <row r="15" spans="4:21" ht="15.75" thickBot="1" x14ac:dyDescent="0.3">
      <c r="P15" s="219"/>
      <c r="Q15" s="201" t="s">
        <v>90</v>
      </c>
      <c r="R15" s="202"/>
      <c r="S15" s="202"/>
      <c r="T15" s="203"/>
      <c r="U15" s="187"/>
    </row>
    <row r="16" spans="4:21" ht="60.75" thickBot="1" x14ac:dyDescent="0.3">
      <c r="D16" s="132" t="s">
        <v>89</v>
      </c>
      <c r="E16" s="185" t="s">
        <v>100</v>
      </c>
      <c r="F16" s="29">
        <f>SUM(F8+F12)-F6</f>
        <v>-24477.599999999999</v>
      </c>
      <c r="G16" s="29">
        <f t="shared" ref="G16:M16" si="1">SUM(G8+G12)-G6</f>
        <v>7444.7999999999993</v>
      </c>
      <c r="H16" s="29">
        <f t="shared" si="1"/>
        <v>27636.800000000003</v>
      </c>
      <c r="I16" s="29">
        <f t="shared" si="1"/>
        <v>26182.25</v>
      </c>
      <c r="J16" s="29">
        <f t="shared" si="1"/>
        <v>14273.150000000001</v>
      </c>
      <c r="K16" s="29">
        <f t="shared" si="1"/>
        <v>53184.05</v>
      </c>
      <c r="L16" s="29">
        <f t="shared" si="1"/>
        <v>65965.850000000006</v>
      </c>
      <c r="M16" s="29">
        <f t="shared" si="1"/>
        <v>61422.649999999994</v>
      </c>
      <c r="N16" s="75">
        <f>SUM(F16:M16)</f>
        <v>231631.95</v>
      </c>
      <c r="P16" s="220"/>
      <c r="Q16" s="197">
        <f>SUM(N18/N6)</f>
        <v>1.1823223754705059</v>
      </c>
      <c r="R16" s="198"/>
      <c r="S16" s="199" t="s">
        <v>94</v>
      </c>
      <c r="T16" s="200"/>
      <c r="U16" s="187"/>
    </row>
    <row r="17" spans="4:21" ht="15.75" thickBot="1" x14ac:dyDescent="0.3">
      <c r="P17" s="188"/>
      <c r="Q17" s="186"/>
      <c r="R17" s="186"/>
      <c r="S17" s="186"/>
      <c r="T17" s="186"/>
      <c r="U17" s="187"/>
    </row>
    <row r="18" spans="4:21" ht="75.75" thickBot="1" x14ac:dyDescent="0.3">
      <c r="D18" s="131" t="s">
        <v>97</v>
      </c>
      <c r="E18" s="184" t="s">
        <v>99</v>
      </c>
      <c r="F18" s="29">
        <f>SUM(F10:F12)-F6</f>
        <v>-24477.599999999999</v>
      </c>
      <c r="G18" s="29">
        <f t="shared" ref="G18:M18" si="2">SUM(G10:G12)-G6</f>
        <v>6144.7999999999993</v>
      </c>
      <c r="H18" s="29">
        <f t="shared" si="2"/>
        <v>24836.799999999999</v>
      </c>
      <c r="I18" s="29">
        <f t="shared" si="2"/>
        <v>21232.25</v>
      </c>
      <c r="J18" s="29">
        <f t="shared" si="2"/>
        <v>7373.1500000000015</v>
      </c>
      <c r="K18" s="29">
        <f t="shared" si="2"/>
        <v>41584.050000000003</v>
      </c>
      <c r="L18" s="29">
        <f t="shared" si="2"/>
        <v>51765.85</v>
      </c>
      <c r="M18" s="29">
        <f t="shared" si="2"/>
        <v>43672.65</v>
      </c>
      <c r="N18" s="75">
        <f>SUM(F18:M18)</f>
        <v>172131.95</v>
      </c>
      <c r="P18" s="188"/>
      <c r="Q18" s="186"/>
      <c r="R18" s="186"/>
      <c r="S18" s="186"/>
      <c r="T18" s="186"/>
      <c r="U18" s="187"/>
    </row>
    <row r="19" spans="4:21" ht="15.75" customHeight="1" thickBot="1" x14ac:dyDescent="0.3">
      <c r="P19" s="215"/>
      <c r="Q19" s="216" t="s">
        <v>90</v>
      </c>
      <c r="R19" s="208"/>
      <c r="S19" s="211"/>
      <c r="T19" s="212" t="s">
        <v>85</v>
      </c>
      <c r="U19" s="213"/>
    </row>
    <row r="20" spans="4:21" ht="60.75" customHeight="1" thickBot="1" x14ac:dyDescent="0.3">
      <c r="D20" s="131" t="s">
        <v>74</v>
      </c>
      <c r="E20" s="184" t="s">
        <v>98</v>
      </c>
      <c r="F20" s="29">
        <f>SUM(F10:F14)-F6</f>
        <v>-16001.599999999999</v>
      </c>
      <c r="G20" s="29">
        <f t="shared" ref="G20:M20" si="3">SUM(G10:G14)-G6</f>
        <v>13420.8</v>
      </c>
      <c r="H20" s="29">
        <f t="shared" si="3"/>
        <v>31727.800000000003</v>
      </c>
      <c r="I20" s="29">
        <f t="shared" si="3"/>
        <v>28123.25</v>
      </c>
      <c r="J20" s="29">
        <f t="shared" si="3"/>
        <v>14264.150000000001</v>
      </c>
      <c r="K20" s="29">
        <f t="shared" si="3"/>
        <v>50875.05</v>
      </c>
      <c r="L20" s="29">
        <f t="shared" si="3"/>
        <v>59856.850000000006</v>
      </c>
      <c r="M20" s="29">
        <f t="shared" si="3"/>
        <v>51863.65</v>
      </c>
      <c r="N20" s="75">
        <f>SUM(F20:M20)</f>
        <v>234129.94999999998</v>
      </c>
      <c r="P20" s="217" t="s">
        <v>106</v>
      </c>
      <c r="Q20" s="207">
        <f>SUM(N20/N6)</f>
        <v>1.608167912190565</v>
      </c>
      <c r="R20" s="208"/>
      <c r="S20" s="214" t="s">
        <v>95</v>
      </c>
      <c r="T20" s="209">
        <f>SUM(N20+N8-N10)/N6</f>
        <v>2.016855441382531</v>
      </c>
      <c r="U20" s="210"/>
    </row>
    <row r="21" spans="4:21" ht="15.75" thickBot="1" x14ac:dyDescent="0.3"/>
    <row r="22" spans="4:21" ht="15" customHeight="1" x14ac:dyDescent="0.25">
      <c r="D22" s="241" t="s">
        <v>107</v>
      </c>
      <c r="E22" s="180"/>
      <c r="F22" s="180"/>
      <c r="G22" s="242"/>
    </row>
    <row r="23" spans="4:21" x14ac:dyDescent="0.25">
      <c r="D23" s="243"/>
      <c r="E23" s="181"/>
      <c r="F23" s="181"/>
      <c r="G23" s="244"/>
    </row>
    <row r="24" spans="4:21" ht="15.75" thickBot="1" x14ac:dyDescent="0.3">
      <c r="D24" s="245"/>
      <c r="E24" s="237"/>
      <c r="F24" s="237"/>
      <c r="G24" s="246"/>
    </row>
  </sheetData>
  <mergeCells count="15">
    <mergeCell ref="N4:N5"/>
    <mergeCell ref="D22:G24"/>
    <mergeCell ref="Q4:U8"/>
    <mergeCell ref="P12:U12"/>
    <mergeCell ref="Q13:T13"/>
    <mergeCell ref="Q15:T15"/>
    <mergeCell ref="P14:P16"/>
    <mergeCell ref="T20:U20"/>
    <mergeCell ref="Q19:R19"/>
    <mergeCell ref="T19:U19"/>
    <mergeCell ref="Q20:R20"/>
    <mergeCell ref="Q16:R16"/>
    <mergeCell ref="S14:T14"/>
    <mergeCell ref="S16:T16"/>
    <mergeCell ref="Q14:R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vt:lpstr>
      <vt:lpstr>Costs</vt:lpstr>
      <vt:lpstr>Benefits</vt:lpstr>
      <vt:lpstr>Social Environmental Benefits</vt:lpstr>
      <vt:lpstr>ROI</vt: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ILab_TBI</dc:creator>
  <cp:lastModifiedBy>ILab_TBI</cp:lastModifiedBy>
  <dcterms:created xsi:type="dcterms:W3CDTF">2017-08-15T11:09:40Z</dcterms:created>
  <dcterms:modified xsi:type="dcterms:W3CDTF">2017-11-03T07:19:42Z</dcterms:modified>
</cp:coreProperties>
</file>